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orge Ribeiro\Desktop\"/>
    </mc:Choice>
  </mc:AlternateContent>
  <bookViews>
    <workbookView xWindow="0" yWindow="0" windowWidth="25200" windowHeight="11985"/>
  </bookViews>
  <sheets>
    <sheet name="Folh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" i="1" l="1"/>
  <c r="G2" i="1"/>
  <c r="G5" i="1"/>
  <c r="G11" i="1"/>
  <c r="G7" i="1"/>
  <c r="G10" i="1"/>
  <c r="G9" i="1"/>
  <c r="G8" i="1"/>
  <c r="G12" i="1"/>
  <c r="G4" i="1"/>
  <c r="G6" i="1"/>
  <c r="E8" i="1"/>
  <c r="E10" i="1"/>
  <c r="E5" i="1"/>
  <c r="E3" i="1"/>
  <c r="E6" i="1"/>
  <c r="F3" i="1" l="1"/>
  <c r="F2" i="1"/>
  <c r="F5" i="1"/>
  <c r="F11" i="1"/>
  <c r="F7" i="1"/>
  <c r="F10" i="1"/>
  <c r="F9" i="1"/>
  <c r="F8" i="1"/>
  <c r="F12" i="1"/>
  <c r="F4" i="1"/>
  <c r="F6" i="1"/>
  <c r="H3" i="1"/>
  <c r="H2" i="1"/>
  <c r="I2" i="1" s="1"/>
  <c r="H5" i="1"/>
  <c r="H11" i="1"/>
  <c r="I11" i="1" s="1"/>
  <c r="H9" i="1"/>
  <c r="H12" i="1"/>
  <c r="I12" i="1" s="1"/>
  <c r="H4" i="1"/>
  <c r="I4" i="1" s="1"/>
  <c r="H6" i="1" l="1"/>
  <c r="I6" i="1" s="1"/>
  <c r="L6" i="1" s="1"/>
  <c r="F13" i="1"/>
  <c r="G13" i="1"/>
  <c r="I5" i="1"/>
  <c r="I3" i="1"/>
  <c r="I9" i="1"/>
  <c r="H8" i="1"/>
  <c r="I8" i="1" s="1"/>
  <c r="H10" i="1"/>
  <c r="I10" i="1" s="1"/>
  <c r="H7" i="1"/>
  <c r="I7" i="1" s="1"/>
  <c r="L9" i="1" l="1"/>
  <c r="L3" i="1"/>
  <c r="L12" i="1"/>
  <c r="L2" i="1"/>
  <c r="L4" i="1"/>
  <c r="L11" i="1"/>
  <c r="L10" i="1"/>
  <c r="L8" i="1"/>
  <c r="L5" i="1"/>
  <c r="L7" i="1"/>
  <c r="K3" i="1"/>
  <c r="K12" i="1"/>
  <c r="K11" i="1"/>
  <c r="K2" i="1"/>
  <c r="K4" i="1"/>
  <c r="K5" i="1"/>
  <c r="K6" i="1"/>
  <c r="K7" i="1"/>
  <c r="K10" i="1"/>
  <c r="K9" i="1"/>
  <c r="J7" i="1"/>
  <c r="J10" i="1"/>
  <c r="J9" i="1"/>
  <c r="J3" i="1"/>
  <c r="J12" i="1"/>
  <c r="J2" i="1"/>
  <c r="J4" i="1"/>
  <c r="J5" i="1"/>
  <c r="J11" i="1"/>
  <c r="J6" i="1"/>
  <c r="J8" i="1"/>
  <c r="K8" i="1"/>
  <c r="G14" i="1"/>
  <c r="I13" i="1"/>
  <c r="G15" i="1" s="1"/>
  <c r="H13" i="1"/>
</calcChain>
</file>

<file path=xl/sharedStrings.xml><?xml version="1.0" encoding="utf-8"?>
<sst xmlns="http://schemas.openxmlformats.org/spreadsheetml/2006/main" count="37" uniqueCount="37">
  <si>
    <t>Ticker</t>
  </si>
  <si>
    <t>Nome</t>
  </si>
  <si>
    <t>Div Share</t>
  </si>
  <si>
    <t>Shares</t>
  </si>
  <si>
    <t>Div Anual EUR</t>
  </si>
  <si>
    <t>IRS EUR</t>
  </si>
  <si>
    <t>Div Líquido EUR</t>
  </si>
  <si>
    <t>Investimento EUR</t>
  </si>
  <si>
    <t>TOTAL</t>
  </si>
  <si>
    <t>Yield Bruto</t>
  </si>
  <si>
    <t>Yield Líquido</t>
  </si>
  <si>
    <t>% no Portefólio</t>
  </si>
  <si>
    <t>% do dividendo</t>
  </si>
  <si>
    <t>Toyota Motor Corp</t>
  </si>
  <si>
    <t>TM.US</t>
  </si>
  <si>
    <t>Preço XTB</t>
  </si>
  <si>
    <t>Honda Motor Co Ltd</t>
  </si>
  <si>
    <t>HMC.US</t>
  </si>
  <si>
    <t>Chunghwa Telecom Co Ltd</t>
  </si>
  <si>
    <t>CHT.US</t>
  </si>
  <si>
    <t>Taiwan Semiconductor Manufacturing Company Ltd</t>
  </si>
  <si>
    <t>TSM.US</t>
  </si>
  <si>
    <t>Tencent Music Entertainment Group</t>
  </si>
  <si>
    <t>TME.US</t>
  </si>
  <si>
    <t>Alibaba Group Holding Ltd</t>
  </si>
  <si>
    <t>AHLA.DE</t>
  </si>
  <si>
    <t>Mitsubishi UFJ Financial Group Inc</t>
  </si>
  <si>
    <t>MUFG.US</t>
  </si>
  <si>
    <t>China Yuchai International Ltd</t>
  </si>
  <si>
    <t>CYD.US</t>
  </si>
  <si>
    <t>Yum China Holdings Inc</t>
  </si>
  <si>
    <t>YUMC.US</t>
  </si>
  <si>
    <t>Korea Electric Power Corp</t>
  </si>
  <si>
    <t>KEP.US</t>
  </si>
  <si>
    <t>Telekomunikasi Indonesia Persero Tbk PT</t>
  </si>
  <si>
    <t>TLK.US</t>
  </si>
  <si>
    <t>Yield Liq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</si>
</sst>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[$$-2C0A]\ #,##0.00"/>
  </numFmts>
  <fonts count="11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FF0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11"/>
      <color rgb="FF9C6500"/>
      <name val="Calibri"/>
      <family val="2"/>
      <scheme val="minor"/>
    </font>
    <font>
      <b/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9C0006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C7CE"/>
      </patternFill>
    </fill>
    <fill>
      <patternFill patternType="solid">
        <fgColor rgb="FFFFCC99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5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8" fillId="7" borderId="0" applyNumberFormat="0" applyBorder="0" applyAlignment="0" applyProtection="0"/>
    <xf numFmtId="0" fontId="9" fillId="8" borderId="2" applyNumberFormat="0" applyAlignment="0" applyProtection="0"/>
  </cellStyleXfs>
  <cellXfs count="21">
    <xf numFmtId="0" fontId="0" fillId="0" borderId="0" xfId="0"/>
    <xf numFmtId="0" fontId="3" fillId="4" borderId="1" xfId="0" applyFont="1" applyFill="1" applyBorder="1" applyAlignment="1">
      <alignment horizontal="center"/>
    </xf>
    <xf numFmtId="44" fontId="5" fillId="5" borderId="1" xfId="0" applyNumberFormat="1" applyFont="1" applyFill="1" applyBorder="1"/>
    <xf numFmtId="0" fontId="6" fillId="3" borderId="1" xfId="2" applyFont="1" applyBorder="1"/>
    <xf numFmtId="10" fontId="6" fillId="3" borderId="1" xfId="2" applyNumberFormat="1" applyFont="1" applyBorder="1"/>
    <xf numFmtId="0" fontId="7" fillId="2" borderId="1" xfId="1" applyFont="1" applyBorder="1"/>
    <xf numFmtId="10" fontId="7" fillId="2" borderId="1" xfId="1" applyNumberFormat="1" applyFont="1" applyBorder="1"/>
    <xf numFmtId="0" fontId="5" fillId="5" borderId="1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9" fillId="8" borderId="2" xfId="4"/>
    <xf numFmtId="44" fontId="9" fillId="8" borderId="2" xfId="4" applyNumberFormat="1"/>
    <xf numFmtId="0" fontId="9" fillId="8" borderId="2" xfId="4" applyAlignment="1">
      <alignment wrapText="1"/>
    </xf>
    <xf numFmtId="164" fontId="9" fillId="8" borderId="2" xfId="4" applyNumberFormat="1"/>
    <xf numFmtId="10" fontId="9" fillId="8" borderId="2" xfId="4" applyNumberFormat="1"/>
    <xf numFmtId="44" fontId="8" fillId="7" borderId="2" xfId="3" applyNumberFormat="1" applyBorder="1"/>
    <xf numFmtId="0" fontId="10" fillId="7" borderId="1" xfId="3" applyFont="1" applyBorder="1" applyAlignment="1">
      <alignment horizontal="center"/>
    </xf>
    <xf numFmtId="44" fontId="10" fillId="7" borderId="1" xfId="3" applyNumberFormat="1" applyFont="1" applyBorder="1"/>
    <xf numFmtId="0" fontId="1" fillId="2" borderId="1" xfId="1" applyBorder="1" applyAlignment="1">
      <alignment horizontal="center"/>
    </xf>
    <xf numFmtId="44" fontId="1" fillId="2" borderId="2" xfId="1" applyNumberFormat="1" applyBorder="1"/>
    <xf numFmtId="44" fontId="1" fillId="2" borderId="1" xfId="1" applyNumberFormat="1" applyBorder="1"/>
  </cellXfs>
  <cellStyles count="5">
    <cellStyle name="Correto" xfId="1" builtinId="26"/>
    <cellStyle name="Entrada" xfId="4" builtinId="20"/>
    <cellStyle name="Incorreto" xfId="3" builtinId="27"/>
    <cellStyle name="Neutro" xfId="2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PT"/>
              <a:t>Investimento</a:t>
            </a:r>
            <a:r>
              <a:rPr lang="pt-PT" baseline="0"/>
              <a:t> por REIT</a:t>
            </a:r>
            <a:endParaRPr lang="pt-PT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2.6827632461435278E-3"/>
                  <c:y val="-3.169885587722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2.6827632461435278E-3"/>
                  <c:y val="-7.13224257237463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0"/>
                  <c:y val="-8.32094966777040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2.6827632461435031E-3"/>
                  <c:y val="-2.37741419079154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5.0972501676727032E-2"/>
                  <c:y val="-3.169885587722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Folha1!$A$2:$A$12</c:f>
              <c:strCache>
                <c:ptCount val="11"/>
                <c:pt idx="0">
                  <c:v>CHT.US</c:v>
                </c:pt>
                <c:pt idx="1">
                  <c:v>HMC.US</c:v>
                </c:pt>
                <c:pt idx="2">
                  <c:v>TLK.US</c:v>
                </c:pt>
                <c:pt idx="3">
                  <c:v>TSM.US</c:v>
                </c:pt>
                <c:pt idx="4">
                  <c:v>TM.US</c:v>
                </c:pt>
                <c:pt idx="5">
                  <c:v>AHLA.DE</c:v>
                </c:pt>
                <c:pt idx="6">
                  <c:v>YUMC.US</c:v>
                </c:pt>
                <c:pt idx="7">
                  <c:v>CYD.US</c:v>
                </c:pt>
                <c:pt idx="8">
                  <c:v>MUFG.US</c:v>
                </c:pt>
                <c:pt idx="9">
                  <c:v>TME.US</c:v>
                </c:pt>
                <c:pt idx="10">
                  <c:v>KEP.US</c:v>
                </c:pt>
              </c:strCache>
            </c:strRef>
          </c:cat>
          <c:val>
            <c:numRef>
              <c:f>Folha1!$F$2:$F$12</c:f>
              <c:numCache>
                <c:formatCode>_("€"* #,##0.00_);_("€"* \(#,##0.00\);_("€"* "-"??_);_(@_)</c:formatCode>
                <c:ptCount val="11"/>
                <c:pt idx="0">
                  <c:v>2641.4324999999999</c:v>
                </c:pt>
                <c:pt idx="1">
                  <c:v>1592.5320000000002</c:v>
                </c:pt>
                <c:pt idx="2">
                  <c:v>1399.4639999999999</c:v>
                </c:pt>
                <c:pt idx="3">
                  <c:v>1054.2015000000001</c:v>
                </c:pt>
                <c:pt idx="4">
                  <c:v>1589.2769999999998</c:v>
                </c:pt>
                <c:pt idx="5">
                  <c:v>651.92999999999995</c:v>
                </c:pt>
                <c:pt idx="6">
                  <c:v>521.86950000000002</c:v>
                </c:pt>
                <c:pt idx="7">
                  <c:v>479.7405</c:v>
                </c:pt>
                <c:pt idx="8">
                  <c:v>126.387</c:v>
                </c:pt>
                <c:pt idx="9">
                  <c:v>199.57800000000003</c:v>
                </c:pt>
                <c:pt idx="10">
                  <c:v>106.113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24005456"/>
        <c:axId val="1024006000"/>
      </c:barChart>
      <c:catAx>
        <c:axId val="10240054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024006000"/>
        <c:crosses val="autoZero"/>
        <c:auto val="1"/>
        <c:lblAlgn val="ctr"/>
        <c:lblOffset val="100"/>
        <c:noMultiLvlLbl val="0"/>
      </c:catAx>
      <c:valAx>
        <c:axId val="10240060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€&quot;* #,##0.00_);_(&quot;€&quot;* \(#,##0.00\);_(&quot;€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0240054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PT"/>
              <a:t>Precentagem mo Portefólio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cat>
            <c:strRef>
              <c:f>Folha1!$B$2:$B$12</c:f>
              <c:strCache>
                <c:ptCount val="11"/>
                <c:pt idx="0">
                  <c:v>Chunghwa Telecom Co Ltd</c:v>
                </c:pt>
                <c:pt idx="1">
                  <c:v>Honda Motor Co Ltd</c:v>
                </c:pt>
                <c:pt idx="2">
                  <c:v>Telekomunikasi Indonesia Persero Tbk PT</c:v>
                </c:pt>
                <c:pt idx="3">
                  <c:v>Taiwan Semiconductor Manufacturing Company Ltd</c:v>
                </c:pt>
                <c:pt idx="4">
                  <c:v>Toyota Motor Corp</c:v>
                </c:pt>
                <c:pt idx="5">
                  <c:v>Alibaba Group Holding Ltd</c:v>
                </c:pt>
                <c:pt idx="6">
                  <c:v>Yum China Holdings Inc</c:v>
                </c:pt>
                <c:pt idx="7">
                  <c:v>China Yuchai International Ltd</c:v>
                </c:pt>
                <c:pt idx="8">
                  <c:v>Mitsubishi UFJ Financial Group Inc</c:v>
                </c:pt>
                <c:pt idx="9">
                  <c:v>Tencent Music Entertainment Group</c:v>
                </c:pt>
                <c:pt idx="10">
                  <c:v>Korea Electric Power Corp</c:v>
                </c:pt>
              </c:strCache>
            </c:strRef>
          </c:cat>
          <c:val>
            <c:numRef>
              <c:f>Folha1!$J$2:$J$12</c:f>
              <c:numCache>
                <c:formatCode>0.00%</c:formatCode>
                <c:ptCount val="11"/>
                <c:pt idx="0">
                  <c:v>0.25490240071797171</c:v>
                </c:pt>
                <c:pt idx="1">
                  <c:v>0.15368184877720442</c:v>
                </c:pt>
                <c:pt idx="2">
                  <c:v>0.135050482387256</c:v>
                </c:pt>
                <c:pt idx="3">
                  <c:v>0.10173210679829484</c:v>
                </c:pt>
                <c:pt idx="4">
                  <c:v>0.15336773614538926</c:v>
                </c:pt>
                <c:pt idx="5">
                  <c:v>6.2912272829257349E-2</c:v>
                </c:pt>
                <c:pt idx="6">
                  <c:v>5.0361229526587392E-2</c:v>
                </c:pt>
                <c:pt idx="7">
                  <c:v>4.6295714606237381E-2</c:v>
                </c:pt>
                <c:pt idx="8">
                  <c:v>1.2196544761050034E-2</c:v>
                </c:pt>
                <c:pt idx="9">
                  <c:v>1.9259591653578646E-2</c:v>
                </c:pt>
                <c:pt idx="10">
                  <c:v>1.0240071797172987E-2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PT"/>
              <a:t>Dividendo Brtuto vs Líquido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5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Folha1!$B$2:$B$12</c:f>
              <c:strCache>
                <c:ptCount val="11"/>
                <c:pt idx="0">
                  <c:v>Chunghwa Telecom Co Ltd</c:v>
                </c:pt>
                <c:pt idx="1">
                  <c:v>Honda Motor Co Ltd</c:v>
                </c:pt>
                <c:pt idx="2">
                  <c:v>Telekomunikasi Indonesia Persero Tbk PT</c:v>
                </c:pt>
                <c:pt idx="3">
                  <c:v>Taiwan Semiconductor Manufacturing Company Ltd</c:v>
                </c:pt>
                <c:pt idx="4">
                  <c:v>Toyota Motor Corp</c:v>
                </c:pt>
                <c:pt idx="5">
                  <c:v>Alibaba Group Holding Ltd</c:v>
                </c:pt>
                <c:pt idx="6">
                  <c:v>Yum China Holdings Inc</c:v>
                </c:pt>
                <c:pt idx="7">
                  <c:v>China Yuchai International Ltd</c:v>
                </c:pt>
                <c:pt idx="8">
                  <c:v>Mitsubishi UFJ Financial Group Inc</c:v>
                </c:pt>
                <c:pt idx="9">
                  <c:v>Tencent Music Entertainment Group</c:v>
                </c:pt>
                <c:pt idx="10">
                  <c:v>Korea Electric Power Corp</c:v>
                </c:pt>
              </c:strCache>
            </c:strRef>
          </c:cat>
          <c:val>
            <c:numRef>
              <c:f>Folha1!$G$2:$G$12</c:f>
              <c:numCache>
                <c:formatCode>_("€"* #,##0.00_);_("€"* \(#,##0.00\);_("€"* "-"??_);_(@_)</c:formatCode>
                <c:ptCount val="11"/>
                <c:pt idx="0">
                  <c:v>106.42425</c:v>
                </c:pt>
                <c:pt idx="1">
                  <c:v>72.435299999999998</c:v>
                </c:pt>
                <c:pt idx="2">
                  <c:v>99.740700000000004</c:v>
                </c:pt>
                <c:pt idx="3">
                  <c:v>9.8532000000000011</c:v>
                </c:pt>
                <c:pt idx="4">
                  <c:v>46.421050000000001</c:v>
                </c:pt>
                <c:pt idx="5">
                  <c:v>4.4624999999999995</c:v>
                </c:pt>
                <c:pt idx="6">
                  <c:v>12.239999999999998</c:v>
                </c:pt>
                <c:pt idx="7">
                  <c:v>6.7575000000000003</c:v>
                </c:pt>
                <c:pt idx="8">
                  <c:v>2.4905000000000004</c:v>
                </c:pt>
                <c:pt idx="9">
                  <c:v>1.5299999999999998</c:v>
                </c:pt>
                <c:pt idx="10">
                  <c:v>0.6341</c:v>
                </c:pt>
              </c:numCache>
            </c:numRef>
          </c:val>
        </c:ser>
        <c:ser>
          <c:idx val="1"/>
          <c:order val="1"/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strRef>
              <c:f>Folha1!$B$2:$B$12</c:f>
              <c:strCache>
                <c:ptCount val="11"/>
                <c:pt idx="0">
                  <c:v>Chunghwa Telecom Co Ltd</c:v>
                </c:pt>
                <c:pt idx="1">
                  <c:v>Honda Motor Co Ltd</c:v>
                </c:pt>
                <c:pt idx="2">
                  <c:v>Telekomunikasi Indonesia Persero Tbk PT</c:v>
                </c:pt>
                <c:pt idx="3">
                  <c:v>Taiwan Semiconductor Manufacturing Company Ltd</c:v>
                </c:pt>
                <c:pt idx="4">
                  <c:v>Toyota Motor Corp</c:v>
                </c:pt>
                <c:pt idx="5">
                  <c:v>Alibaba Group Holding Ltd</c:v>
                </c:pt>
                <c:pt idx="6">
                  <c:v>Yum China Holdings Inc</c:v>
                </c:pt>
                <c:pt idx="7">
                  <c:v>China Yuchai International Ltd</c:v>
                </c:pt>
                <c:pt idx="8">
                  <c:v>Mitsubishi UFJ Financial Group Inc</c:v>
                </c:pt>
                <c:pt idx="9">
                  <c:v>Tencent Music Entertainment Group</c:v>
                </c:pt>
                <c:pt idx="10">
                  <c:v>Korea Electric Power Corp</c:v>
                </c:pt>
              </c:strCache>
            </c:strRef>
          </c:cat>
          <c:val>
            <c:numRef>
              <c:f>Folha1!$I$2:$I$12</c:f>
              <c:numCache>
                <c:formatCode>_("€"* #,##0.00_);_("€"* \(#,##0.00\);_("€"* "-"??_);_(@_)</c:formatCode>
                <c:ptCount val="11"/>
                <c:pt idx="0">
                  <c:v>76.625460000000004</c:v>
                </c:pt>
                <c:pt idx="1">
                  <c:v>52.153415999999993</c:v>
                </c:pt>
                <c:pt idx="2">
                  <c:v>71.813304000000002</c:v>
                </c:pt>
                <c:pt idx="3">
                  <c:v>7.0943040000000011</c:v>
                </c:pt>
                <c:pt idx="4">
                  <c:v>33.423155999999999</c:v>
                </c:pt>
                <c:pt idx="5">
                  <c:v>3.2129999999999992</c:v>
                </c:pt>
                <c:pt idx="6">
                  <c:v>8.8127999999999993</c:v>
                </c:pt>
                <c:pt idx="7">
                  <c:v>4.8654000000000002</c:v>
                </c:pt>
                <c:pt idx="8">
                  <c:v>1.7931600000000003</c:v>
                </c:pt>
                <c:pt idx="9">
                  <c:v>1.1015999999999999</c:v>
                </c:pt>
                <c:pt idx="10">
                  <c:v>0.45655199999999996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24012528"/>
        <c:axId val="1024013072"/>
      </c:barChart>
      <c:catAx>
        <c:axId val="10240125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024013072"/>
        <c:crosses val="autoZero"/>
        <c:auto val="1"/>
        <c:lblAlgn val="ctr"/>
        <c:lblOffset val="100"/>
        <c:noMultiLvlLbl val="0"/>
      </c:catAx>
      <c:valAx>
        <c:axId val="10240130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€&quot;* #,##0.00_);_(&quot;€&quot;* \(#,##0.00\);_(&quot;€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0240125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38099</xdr:colOff>
      <xdr:row>16</xdr:row>
      <xdr:rowOff>4761</xdr:rowOff>
    </xdr:from>
    <xdr:to>
      <xdr:col>6</xdr:col>
      <xdr:colOff>9525</xdr:colOff>
      <xdr:row>33</xdr:row>
      <xdr:rowOff>9525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104775</xdr:colOff>
      <xdr:row>16</xdr:row>
      <xdr:rowOff>14287</xdr:rowOff>
    </xdr:from>
    <xdr:to>
      <xdr:col>9</xdr:col>
      <xdr:colOff>904876</xdr:colOff>
      <xdr:row>32</xdr:row>
      <xdr:rowOff>180975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85725</xdr:colOff>
      <xdr:row>16</xdr:row>
      <xdr:rowOff>9526</xdr:rowOff>
    </xdr:from>
    <xdr:to>
      <xdr:col>17</xdr:col>
      <xdr:colOff>9525</xdr:colOff>
      <xdr:row>33</xdr:row>
      <xdr:rowOff>0</xdr:rowOff>
    </xdr:to>
    <xdr:graphicFrame macro="">
      <xdr:nvGraphicFramePr>
        <xdr:cNvPr id="5" name="Gráfico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"/>
  <sheetViews>
    <sheetView tabSelected="1" workbookViewId="0">
      <selection activeCell="I13" activeCellId="1" sqref="I1 I13"/>
    </sheetView>
  </sheetViews>
  <sheetFormatPr defaultRowHeight="15" x14ac:dyDescent="0.25"/>
  <cols>
    <col min="1" max="1" width="9.7109375" bestFit="1" customWidth="1"/>
    <col min="2" max="2" width="47.42578125" bestFit="1" customWidth="1"/>
    <col min="3" max="3" width="10" bestFit="1" customWidth="1"/>
    <col min="4" max="4" width="6.85546875" bestFit="1" customWidth="1"/>
    <col min="5" max="5" width="9.28515625" bestFit="1" customWidth="1"/>
    <col min="6" max="6" width="16.85546875" bestFit="1" customWidth="1"/>
    <col min="7" max="7" width="13.42578125" bestFit="1" customWidth="1"/>
    <col min="8" max="8" width="9.42578125" bestFit="1" customWidth="1"/>
    <col min="9" max="9" width="14.7109375" bestFit="1" customWidth="1"/>
    <col min="10" max="11" width="14.85546875" bestFit="1" customWidth="1"/>
  </cols>
  <sheetData>
    <row r="1" spans="1:12" x14ac:dyDescent="0.25">
      <c r="A1" s="1" t="s">
        <v>0</v>
      </c>
      <c r="B1" s="1" t="s">
        <v>1</v>
      </c>
      <c r="C1" s="1" t="s">
        <v>15</v>
      </c>
      <c r="D1" s="1" t="s">
        <v>3</v>
      </c>
      <c r="E1" s="1" t="s">
        <v>2</v>
      </c>
      <c r="F1" s="1" t="s">
        <v>7</v>
      </c>
      <c r="G1" s="1" t="s">
        <v>4</v>
      </c>
      <c r="H1" s="16" t="s">
        <v>5</v>
      </c>
      <c r="I1" s="18" t="s">
        <v>6</v>
      </c>
      <c r="J1" s="1" t="s">
        <v>11</v>
      </c>
      <c r="K1" s="1" t="s">
        <v>12</v>
      </c>
      <c r="L1" s="9" t="s">
        <v>36</v>
      </c>
    </row>
    <row r="2" spans="1:12" x14ac:dyDescent="0.25">
      <c r="A2" s="1" t="s">
        <v>19</v>
      </c>
      <c r="B2" s="10" t="s">
        <v>18</v>
      </c>
      <c r="C2" s="11">
        <v>37.869999999999997</v>
      </c>
      <c r="D2" s="8">
        <v>75</v>
      </c>
      <c r="E2" s="13">
        <v>1.6694</v>
      </c>
      <c r="F2" s="11">
        <f>C2*0.93*D2</f>
        <v>2641.4324999999999</v>
      </c>
      <c r="G2" s="11">
        <f>E2*D2*0.85</f>
        <v>106.42425</v>
      </c>
      <c r="H2" s="15">
        <f>G2*0.28</f>
        <v>29.798790000000004</v>
      </c>
      <c r="I2" s="19">
        <f>G2-H2</f>
        <v>76.625460000000004</v>
      </c>
      <c r="J2" s="14">
        <f>F2/$F$13</f>
        <v>0.25490240071797171</v>
      </c>
      <c r="K2" s="14">
        <f>G2/$G$13</f>
        <v>0.29318855579960945</v>
      </c>
      <c r="L2" s="14">
        <f>H2/$G$13</f>
        <v>8.2092795623890658E-2</v>
      </c>
    </row>
    <row r="3" spans="1:12" x14ac:dyDescent="0.25">
      <c r="A3" s="1" t="s">
        <v>17</v>
      </c>
      <c r="B3" s="10" t="s">
        <v>16</v>
      </c>
      <c r="C3" s="11">
        <v>28.54</v>
      </c>
      <c r="D3" s="8">
        <v>60</v>
      </c>
      <c r="E3" s="13">
        <f>0.7471+0.6732</f>
        <v>1.4203000000000001</v>
      </c>
      <c r="F3" s="11">
        <f>C3*0.93*D3</f>
        <v>1592.5320000000002</v>
      </c>
      <c r="G3" s="11">
        <f>E3*D3*0.85</f>
        <v>72.435299999999998</v>
      </c>
      <c r="H3" s="15">
        <f>G3*0.28</f>
        <v>20.281884000000002</v>
      </c>
      <c r="I3" s="19">
        <f>G3-H3</f>
        <v>52.153415999999993</v>
      </c>
      <c r="J3" s="14">
        <f>F3/$F$13</f>
        <v>0.15368184877720442</v>
      </c>
      <c r="K3" s="14">
        <f>G3/$G$13</f>
        <v>0.19955227305723508</v>
      </c>
      <c r="L3" s="14">
        <f>H3/$G$13</f>
        <v>5.5874636456025827E-2</v>
      </c>
    </row>
    <row r="4" spans="1:12" x14ac:dyDescent="0.25">
      <c r="A4" s="1" t="s">
        <v>35</v>
      </c>
      <c r="B4" s="10" t="s">
        <v>34</v>
      </c>
      <c r="C4" s="11">
        <v>16.72</v>
      </c>
      <c r="D4" s="8">
        <v>90</v>
      </c>
      <c r="E4" s="13">
        <v>1.3038000000000001</v>
      </c>
      <c r="F4" s="11">
        <f>C4*0.93*D4</f>
        <v>1399.4639999999999</v>
      </c>
      <c r="G4" s="11">
        <f>E4*D4*0.85</f>
        <v>99.740700000000004</v>
      </c>
      <c r="H4" s="15">
        <f>G4*0.28</f>
        <v>27.927396000000005</v>
      </c>
      <c r="I4" s="19">
        <f>G4-H4</f>
        <v>71.813304000000002</v>
      </c>
      <c r="J4" s="14">
        <f>F4/$F$13</f>
        <v>0.135050482387256</v>
      </c>
      <c r="K4" s="14">
        <f>G4/$G$13</f>
        <v>0.27477601944521202</v>
      </c>
      <c r="L4" s="14">
        <f>H4/$G$13</f>
        <v>7.6937285444659387E-2</v>
      </c>
    </row>
    <row r="5" spans="1:12" x14ac:dyDescent="0.25">
      <c r="A5" s="1" t="s">
        <v>21</v>
      </c>
      <c r="B5" s="10" t="s">
        <v>20</v>
      </c>
      <c r="C5" s="11">
        <v>226.71</v>
      </c>
      <c r="D5" s="8">
        <v>5</v>
      </c>
      <c r="E5" s="13">
        <f>0.5456+0.5399+0.6248+0.6081</f>
        <v>2.3184</v>
      </c>
      <c r="F5" s="11">
        <f>C5*0.93*D5</f>
        <v>1054.2015000000001</v>
      </c>
      <c r="G5" s="11">
        <f>E5*D5*0.85</f>
        <v>9.8532000000000011</v>
      </c>
      <c r="H5" s="15">
        <f>G5*0.28</f>
        <v>2.7588960000000005</v>
      </c>
      <c r="I5" s="19">
        <f>G5-H5</f>
        <v>7.0943040000000011</v>
      </c>
      <c r="J5" s="14">
        <f>F5/$F$13</f>
        <v>0.10173210679829484</v>
      </c>
      <c r="K5" s="14">
        <f>G5/$G$13</f>
        <v>2.7144616739180328E-2</v>
      </c>
      <c r="L5" s="14">
        <f>H5/$G$13</f>
        <v>7.600492686970493E-3</v>
      </c>
    </row>
    <row r="6" spans="1:12" x14ac:dyDescent="0.25">
      <c r="A6" s="1" t="s">
        <v>14</v>
      </c>
      <c r="B6" s="10" t="s">
        <v>13</v>
      </c>
      <c r="C6" s="11">
        <v>170.89</v>
      </c>
      <c r="D6" s="8">
        <v>10</v>
      </c>
      <c r="E6" s="13">
        <f>2.8605+2.6008</f>
        <v>5.4612999999999996</v>
      </c>
      <c r="F6" s="11">
        <f>C6*0.93*D6</f>
        <v>1589.2769999999998</v>
      </c>
      <c r="G6" s="11">
        <f>E6*D6*0.85</f>
        <v>46.421050000000001</v>
      </c>
      <c r="H6" s="15">
        <f>G6*0.28</f>
        <v>12.997894000000002</v>
      </c>
      <c r="I6" s="19">
        <f>G6-H6</f>
        <v>33.423155999999999</v>
      </c>
      <c r="J6" s="14">
        <f>F6/$F$13</f>
        <v>0.15336773614538926</v>
      </c>
      <c r="K6" s="14">
        <f>G6/$G$13</f>
        <v>0.12788552052940436</v>
      </c>
      <c r="L6" s="14">
        <f>I6/F6</f>
        <v>2.1030415717335622E-2</v>
      </c>
    </row>
    <row r="7" spans="1:12" x14ac:dyDescent="0.25">
      <c r="A7" s="1" t="s">
        <v>25</v>
      </c>
      <c r="B7" s="10" t="s">
        <v>24</v>
      </c>
      <c r="C7" s="11">
        <v>140.19999999999999</v>
      </c>
      <c r="D7" s="8">
        <v>5</v>
      </c>
      <c r="E7" s="13">
        <v>1.05</v>
      </c>
      <c r="F7" s="11">
        <f>C7*0.93*D7</f>
        <v>651.92999999999995</v>
      </c>
      <c r="G7" s="11">
        <f>E7*D7*0.85</f>
        <v>4.4624999999999995</v>
      </c>
      <c r="H7" s="15">
        <f>G7*0.28</f>
        <v>1.2495000000000001</v>
      </c>
      <c r="I7" s="19">
        <f>G7-H7</f>
        <v>3.2129999999999992</v>
      </c>
      <c r="J7" s="14">
        <f>F7/$F$13</f>
        <v>6.2912272829257349E-2</v>
      </c>
      <c r="K7" s="14">
        <f>G7/$G$13</f>
        <v>1.2293757581150509E-2</v>
      </c>
      <c r="L7" s="14">
        <f>H7/$G$13</f>
        <v>3.442252122722143E-3</v>
      </c>
    </row>
    <row r="8" spans="1:12" x14ac:dyDescent="0.25">
      <c r="A8" s="1" t="s">
        <v>31</v>
      </c>
      <c r="B8" s="12" t="s">
        <v>30</v>
      </c>
      <c r="C8" s="11">
        <v>37.409999999999997</v>
      </c>
      <c r="D8" s="8">
        <v>15</v>
      </c>
      <c r="E8" s="13">
        <f>0.24*4</f>
        <v>0.96</v>
      </c>
      <c r="F8" s="11">
        <f>C8*0.93*D8</f>
        <v>521.86950000000002</v>
      </c>
      <c r="G8" s="11">
        <f>E8*D8*0.85</f>
        <v>12.239999999999998</v>
      </c>
      <c r="H8" s="15">
        <f>G8*0.28</f>
        <v>3.4272</v>
      </c>
      <c r="I8" s="19">
        <f>G8-H8</f>
        <v>8.8127999999999993</v>
      </c>
      <c r="J8" s="14">
        <f>F8/$F$13</f>
        <v>5.0361229526587392E-2</v>
      </c>
      <c r="K8" s="14">
        <f>G8/$G$13</f>
        <v>3.3720020794012824E-2</v>
      </c>
      <c r="L8" s="14">
        <f>H8/$G$13</f>
        <v>9.4416058223235916E-3</v>
      </c>
    </row>
    <row r="9" spans="1:12" x14ac:dyDescent="0.25">
      <c r="A9" s="1" t="s">
        <v>29</v>
      </c>
      <c r="B9" s="10" t="s">
        <v>28</v>
      </c>
      <c r="C9" s="11">
        <v>34.39</v>
      </c>
      <c r="D9" s="8">
        <v>15</v>
      </c>
      <c r="E9" s="13">
        <v>0.53</v>
      </c>
      <c r="F9" s="11">
        <f>C9*0.93*D9</f>
        <v>479.7405</v>
      </c>
      <c r="G9" s="11">
        <f>E9*D9*0.85</f>
        <v>6.7575000000000003</v>
      </c>
      <c r="H9" s="15">
        <f>G9*0.28</f>
        <v>1.8921000000000003</v>
      </c>
      <c r="I9" s="19">
        <f>G9-H9</f>
        <v>4.8654000000000002</v>
      </c>
      <c r="J9" s="14">
        <f>F9/$F$13</f>
        <v>4.6295714606237381E-2</v>
      </c>
      <c r="K9" s="14">
        <f>G9/$G$13</f>
        <v>1.8616261480027915E-2</v>
      </c>
      <c r="L9" s="14">
        <f>H9/$G$13</f>
        <v>5.212553214407817E-3</v>
      </c>
    </row>
    <row r="10" spans="1:12" x14ac:dyDescent="0.25">
      <c r="A10" s="1" t="s">
        <v>27</v>
      </c>
      <c r="B10" s="10" t="s">
        <v>26</v>
      </c>
      <c r="C10" s="11">
        <v>13.59</v>
      </c>
      <c r="D10" s="8">
        <v>10</v>
      </c>
      <c r="E10" s="13">
        <f>0.1272+0.1658</f>
        <v>0.29300000000000004</v>
      </c>
      <c r="F10" s="11">
        <f>C10*0.93*D10</f>
        <v>126.387</v>
      </c>
      <c r="G10" s="11">
        <f>E10*D10*0.85</f>
        <v>2.4905000000000004</v>
      </c>
      <c r="H10" s="15">
        <f>G10*0.28</f>
        <v>0.69734000000000018</v>
      </c>
      <c r="I10" s="19">
        <f>G10-H10</f>
        <v>1.7931600000000003</v>
      </c>
      <c r="J10" s="14">
        <f>F10/$F$13</f>
        <v>1.2196544761050034E-2</v>
      </c>
      <c r="K10" s="14">
        <f>G10/$G$13</f>
        <v>6.861087564337333E-3</v>
      </c>
      <c r="L10" s="14">
        <f>H10/$G$13</f>
        <v>1.9211045180144535E-3</v>
      </c>
    </row>
    <row r="11" spans="1:12" x14ac:dyDescent="0.25">
      <c r="A11" s="1" t="s">
        <v>23</v>
      </c>
      <c r="B11" s="10" t="s">
        <v>22</v>
      </c>
      <c r="C11" s="11">
        <v>21.46</v>
      </c>
      <c r="D11" s="8">
        <v>10</v>
      </c>
      <c r="E11" s="13">
        <v>0.18</v>
      </c>
      <c r="F11" s="11">
        <f>C11*0.93*D11</f>
        <v>199.57800000000003</v>
      </c>
      <c r="G11" s="11">
        <f>E11*D11*0.85</f>
        <v>1.5299999999999998</v>
      </c>
      <c r="H11" s="15">
        <f>G11*0.28</f>
        <v>0.4284</v>
      </c>
      <c r="I11" s="19">
        <f>G11-H11</f>
        <v>1.1015999999999999</v>
      </c>
      <c r="J11" s="14">
        <f>F11/$F$13</f>
        <v>1.9259591653578646E-2</v>
      </c>
      <c r="K11" s="14">
        <f>G11/$G$13</f>
        <v>4.215002599251603E-3</v>
      </c>
      <c r="L11" s="14">
        <f>H11/$G$13</f>
        <v>1.180200727790449E-3</v>
      </c>
    </row>
    <row r="12" spans="1:12" x14ac:dyDescent="0.25">
      <c r="A12" s="1" t="s">
        <v>33</v>
      </c>
      <c r="B12" s="10" t="s">
        <v>32</v>
      </c>
      <c r="C12" s="11">
        <v>11.41</v>
      </c>
      <c r="D12" s="8">
        <v>10</v>
      </c>
      <c r="E12" s="13">
        <v>7.46E-2</v>
      </c>
      <c r="F12" s="11">
        <f>C12*0.93*D12</f>
        <v>106.113</v>
      </c>
      <c r="G12" s="11">
        <f>E12*D12*0.85</f>
        <v>0.6341</v>
      </c>
      <c r="H12" s="15">
        <f>G12*0.28</f>
        <v>0.17754800000000001</v>
      </c>
      <c r="I12" s="19">
        <f>G12-H12</f>
        <v>0.45655199999999996</v>
      </c>
      <c r="J12" s="14">
        <f>F12/$F$13</f>
        <v>1.0240071797172987E-2</v>
      </c>
      <c r="K12" s="14">
        <f>G12/$G$13</f>
        <v>1.7468844105787201E-3</v>
      </c>
      <c r="L12" s="14">
        <f>H12/$G$13</f>
        <v>4.8912763496204161E-4</v>
      </c>
    </row>
    <row r="13" spans="1:12" x14ac:dyDescent="0.25">
      <c r="E13" s="7" t="s">
        <v>8</v>
      </c>
      <c r="F13" s="2">
        <f>SUM(F2:F12)</f>
        <v>10362.525</v>
      </c>
      <c r="G13" s="2">
        <f>SUM(G2:G12)</f>
        <v>362.98909999999995</v>
      </c>
      <c r="H13" s="17">
        <f>SUM(H2:H12)</f>
        <v>101.636948</v>
      </c>
      <c r="I13" s="20">
        <f>SUM(I2:I12)</f>
        <v>261.35215199999999</v>
      </c>
    </row>
    <row r="14" spans="1:12" x14ac:dyDescent="0.25">
      <c r="F14" s="3" t="s">
        <v>9</v>
      </c>
      <c r="G14" s="4">
        <f>G13/F13</f>
        <v>3.5029020436621379E-2</v>
      </c>
    </row>
    <row r="15" spans="1:12" x14ac:dyDescent="0.25">
      <c r="F15" s="5" t="s">
        <v>10</v>
      </c>
      <c r="G15" s="6">
        <f>I13/F13</f>
        <v>2.5220894714367396E-2</v>
      </c>
    </row>
  </sheetData>
  <sortState ref="A2:L12">
    <sortCondition descending="1" ref="L2:L12"/>
  </sortState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Folha1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Ribeiro</dc:creator>
  <cp:lastModifiedBy>Jorge Ribeiro</cp:lastModifiedBy>
  <dcterms:created xsi:type="dcterms:W3CDTF">2024-05-11T23:17:39Z</dcterms:created>
  <dcterms:modified xsi:type="dcterms:W3CDTF">2025-09-21T00:31:33Z</dcterms:modified>
</cp:coreProperties>
</file>