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198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4" i="1"/>
  <c r="I14" i="1" s="1"/>
  <c r="H13" i="1"/>
  <c r="I13" i="1" s="1"/>
  <c r="H12" i="1"/>
  <c r="I12" i="1" s="1"/>
  <c r="H11" i="1"/>
  <c r="H6" i="1"/>
  <c r="H5" i="1"/>
  <c r="H4" i="1"/>
  <c r="H9" i="1"/>
  <c r="H8" i="1"/>
  <c r="I8" i="1" s="1"/>
  <c r="H7" i="1"/>
  <c r="I7" i="1"/>
  <c r="I5" i="1"/>
  <c r="J5" i="1" s="1"/>
  <c r="I6" i="1"/>
  <c r="I9" i="1"/>
  <c r="J9" i="1" s="1"/>
  <c r="I10" i="1"/>
  <c r="J10" i="1" s="1"/>
  <c r="I11" i="1"/>
  <c r="J11" i="1" s="1"/>
  <c r="K11" i="1" s="1"/>
  <c r="G5" i="1"/>
  <c r="G6" i="1"/>
  <c r="G7" i="1"/>
  <c r="G8" i="1"/>
  <c r="G9" i="1"/>
  <c r="G10" i="1"/>
  <c r="G11" i="1"/>
  <c r="G12" i="1"/>
  <c r="G13" i="1"/>
  <c r="G14" i="1"/>
  <c r="G4" i="1"/>
  <c r="I4" i="1"/>
  <c r="K9" i="1" l="1"/>
  <c r="L9" i="1" s="1"/>
  <c r="I15" i="1"/>
  <c r="G15" i="1"/>
  <c r="J6" i="1"/>
  <c r="K6" i="1" s="1"/>
  <c r="L6" i="1" s="1"/>
  <c r="J14" i="1"/>
  <c r="K14" i="1" s="1"/>
  <c r="L14" i="1" s="1"/>
  <c r="J13" i="1"/>
  <c r="K13" i="1" s="1"/>
  <c r="L13" i="1" s="1"/>
  <c r="J12" i="1"/>
  <c r="K12" i="1" s="1"/>
  <c r="L12" i="1" s="1"/>
  <c r="L11" i="1"/>
  <c r="K10" i="1"/>
  <c r="J8" i="1"/>
  <c r="K8" i="1" s="1"/>
  <c r="L8" i="1" s="1"/>
  <c r="J7" i="1"/>
  <c r="K7" i="1" s="1"/>
  <c r="L7" i="1" s="1"/>
  <c r="K5" i="1"/>
  <c r="L5" i="1" s="1"/>
  <c r="J4" i="1"/>
  <c r="K4" i="1" s="1"/>
  <c r="L4" i="1" s="1"/>
  <c r="M5" i="1" l="1"/>
  <c r="M13" i="1"/>
  <c r="M8" i="1"/>
  <c r="M9" i="1"/>
  <c r="M10" i="1"/>
  <c r="M6" i="1"/>
  <c r="M14" i="1"/>
  <c r="M12" i="1"/>
  <c r="M7" i="1"/>
  <c r="M11" i="1"/>
  <c r="M4" i="1"/>
  <c r="J15" i="1"/>
  <c r="K15" i="1" s="1"/>
  <c r="L15" i="1" s="1"/>
  <c r="L10" i="1"/>
</calcChain>
</file>

<file path=xl/sharedStrings.xml><?xml version="1.0" encoding="utf-8"?>
<sst xmlns="http://schemas.openxmlformats.org/spreadsheetml/2006/main" count="46" uniqueCount="44">
  <si>
    <t>Empresa</t>
  </si>
  <si>
    <t>Ticker</t>
  </si>
  <si>
    <t>Preço XTB</t>
  </si>
  <si>
    <t>Shares</t>
  </si>
  <si>
    <t>Dividendo Anual</t>
  </si>
  <si>
    <t>Dividendo/Share</t>
  </si>
  <si>
    <t>IRS</t>
  </si>
  <si>
    <t>Div Líquido</t>
  </si>
  <si>
    <t>Marriott Vacations Worldwide Corp</t>
  </si>
  <si>
    <t>VAC.US</t>
  </si>
  <si>
    <t>Investimento</t>
  </si>
  <si>
    <t>Itau Unibanco Holding SA - ADR</t>
  </si>
  <si>
    <t>ITUB.US</t>
  </si>
  <si>
    <t>Legal &amp; General Group PLC</t>
  </si>
  <si>
    <t>LGEN.UK</t>
  </si>
  <si>
    <t>Phoenix Group Holdings</t>
  </si>
  <si>
    <t>PGNX.UK</t>
  </si>
  <si>
    <t>Banca</t>
  </si>
  <si>
    <t>Seguros</t>
  </si>
  <si>
    <t>Aviva PLC</t>
  </si>
  <si>
    <t>AV.UK</t>
  </si>
  <si>
    <t>GlaxoSmithKline PLC</t>
  </si>
  <si>
    <t>GSK.UK</t>
  </si>
  <si>
    <t>Farmacêutica</t>
  </si>
  <si>
    <t>PostNL NV</t>
  </si>
  <si>
    <t>PNL.NL</t>
  </si>
  <si>
    <t>Correio</t>
  </si>
  <si>
    <t>Victrex PLC</t>
  </si>
  <si>
    <t>VCT.UK</t>
  </si>
  <si>
    <t>Indústria</t>
  </si>
  <si>
    <t>Hotelaria</t>
  </si>
  <si>
    <t>Harley-Davidson Inc</t>
  </si>
  <si>
    <t>HOG.US</t>
  </si>
  <si>
    <t>Motas</t>
  </si>
  <si>
    <t>United Microelectronics Corp</t>
  </si>
  <si>
    <t>UMC.US</t>
  </si>
  <si>
    <t>Semicondutores</t>
  </si>
  <si>
    <t>Western Union Co</t>
  </si>
  <si>
    <t>WU.US</t>
  </si>
  <si>
    <t>Finanças</t>
  </si>
  <si>
    <t>Yield Líq</t>
  </si>
  <si>
    <t>% do Invest</t>
  </si>
  <si>
    <t>Área Mercado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</si>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</sst>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0" fillId="0" borderId="0" xfId="0" applyNumberFormat="1"/>
    <xf numFmtId="9" fontId="0" fillId="0" borderId="0" xfId="2" applyFont="1"/>
    <xf numFmtId="10" fontId="0" fillId="0" borderId="0" xfId="2" applyNumberFormat="1" applyFont="1"/>
    <xf numFmtId="0" fontId="9" fillId="6" borderId="3" xfId="7" applyFont="1" applyBorder="1"/>
    <xf numFmtId="44" fontId="9" fillId="6" borderId="3" xfId="7" applyNumberFormat="1" applyFont="1" applyBorder="1"/>
    <xf numFmtId="0" fontId="4" fillId="4" borderId="3" xfId="5" applyBorder="1" applyAlignment="1">
      <alignment horizontal="center"/>
    </xf>
    <xf numFmtId="44" fontId="3" fillId="3" borderId="3" xfId="4" applyNumberFormat="1" applyBorder="1"/>
    <xf numFmtId="10" fontId="9" fillId="6" borderId="3" xfId="7" applyNumberFormat="1" applyFont="1" applyBorder="1"/>
    <xf numFmtId="9" fontId="9" fillId="6" borderId="3" xfId="7" applyNumberFormat="1" applyFont="1" applyBorder="1"/>
    <xf numFmtId="0" fontId="9" fillId="6" borderId="3" xfId="7" applyFont="1" applyBorder="1" applyAlignment="1">
      <alignment wrapText="1"/>
    </xf>
    <xf numFmtId="0" fontId="6" fillId="7" borderId="3" xfId="8" applyFont="1" applyBorder="1" applyAlignment="1">
      <alignment horizontal="center"/>
    </xf>
    <xf numFmtId="44" fontId="6" fillId="7" borderId="3" xfId="8" applyNumberFormat="1" applyFont="1" applyBorder="1"/>
    <xf numFmtId="10" fontId="7" fillId="9" borderId="3" xfId="10" applyNumberFormat="1" applyFont="1" applyBorder="1" applyAlignment="1">
      <alignment horizontal="center"/>
    </xf>
    <xf numFmtId="10" fontId="6" fillId="7" borderId="3" xfId="8" applyNumberFormat="1" applyFont="1" applyBorder="1"/>
    <xf numFmtId="0" fontId="5" fillId="5" borderId="3" xfId="6" applyBorder="1" applyAlignment="1">
      <alignment horizontal="center"/>
    </xf>
    <xf numFmtId="44" fontId="1" fillId="8" borderId="3" xfId="9" applyNumberFormat="1" applyBorder="1"/>
    <xf numFmtId="44" fontId="2" fillId="2" borderId="3" xfId="3" applyNumberFormat="1" applyBorder="1"/>
    <xf numFmtId="0" fontId="6" fillId="7" borderId="3" xfId="8" applyFont="1" applyBorder="1" applyAlignment="1">
      <alignment horizontal="center"/>
    </xf>
  </cellXfs>
  <cellStyles count="11">
    <cellStyle name="20% - Cor5" xfId="9" builtinId="46"/>
    <cellStyle name="40% - Cor6" xfId="10" builtinId="51"/>
    <cellStyle name="Cor5" xfId="8" builtinId="45"/>
    <cellStyle name="Correto" xfId="3" builtinId="26"/>
    <cellStyle name="Entrada" xfId="6" builtinId="20"/>
    <cellStyle name="Incorreto" xfId="4" builtinId="27"/>
    <cellStyle name="Moeda" xfId="1" builtinId="4"/>
    <cellStyle name="Neutro" xfId="5" builtinId="28"/>
    <cellStyle name="Normal" xfId="0" builtinId="0"/>
    <cellStyle name="Nota" xfId="7" builtinId="1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Folha1!$D$4:$D$14</c:f>
              <c:strCache>
                <c:ptCount val="11"/>
                <c:pt idx="0">
                  <c:v>VAC.US</c:v>
                </c:pt>
                <c:pt idx="1">
                  <c:v>ITUB.US</c:v>
                </c:pt>
                <c:pt idx="2">
                  <c:v>LGEN.UK</c:v>
                </c:pt>
                <c:pt idx="3">
                  <c:v>PGNX.UK</c:v>
                </c:pt>
                <c:pt idx="4">
                  <c:v>AV.UK</c:v>
                </c:pt>
                <c:pt idx="5">
                  <c:v>GSK.UK</c:v>
                </c:pt>
                <c:pt idx="6">
                  <c:v>PNL.NL</c:v>
                </c:pt>
                <c:pt idx="7">
                  <c:v>VCT.UK</c:v>
                </c:pt>
                <c:pt idx="8">
                  <c:v>HOG.US</c:v>
                </c:pt>
                <c:pt idx="9">
                  <c:v>UMC.US</c:v>
                </c:pt>
                <c:pt idx="10">
                  <c:v>WU.US</c:v>
                </c:pt>
              </c:strCache>
            </c:strRef>
          </c:cat>
          <c:val>
            <c:numRef>
              <c:f>Folha1!$G$4:$G$14</c:f>
              <c:numCache>
                <c:formatCode>_("€"* #,##0.00_);_("€"* \(#,##0.00\);_("€"* "-"??_);_(@_)</c:formatCode>
                <c:ptCount val="11"/>
                <c:pt idx="0">
                  <c:v>1854</c:v>
                </c:pt>
                <c:pt idx="1">
                  <c:v>416.25</c:v>
                </c:pt>
                <c:pt idx="2">
                  <c:v>1300.5</c:v>
                </c:pt>
                <c:pt idx="3">
                  <c:v>1878</c:v>
                </c:pt>
                <c:pt idx="4">
                  <c:v>392.4</c:v>
                </c:pt>
                <c:pt idx="5">
                  <c:v>1085.4000000000001</c:v>
                </c:pt>
                <c:pt idx="6">
                  <c:v>1650</c:v>
                </c:pt>
                <c:pt idx="7">
                  <c:v>872.25000000000011</c:v>
                </c:pt>
                <c:pt idx="8">
                  <c:v>1704</c:v>
                </c:pt>
                <c:pt idx="9">
                  <c:v>502.40000000000003</c:v>
                </c:pt>
                <c:pt idx="10">
                  <c:v>3461.5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103184"/>
        <c:axId val="157103728"/>
      </c:barChart>
      <c:catAx>
        <c:axId val="15710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7103728"/>
        <c:crosses val="autoZero"/>
        <c:auto val="1"/>
        <c:lblAlgn val="ctr"/>
        <c:lblOffset val="100"/>
        <c:noMultiLvlLbl val="0"/>
      </c:catAx>
      <c:valAx>
        <c:axId val="15710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710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Dividendos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4.4819335083114607E-2"/>
                  <c:y val="-2.114501312335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8970909886264219E-3"/>
                  <c:y val="-4.2283829104695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57261592300963E-2"/>
                  <c:y val="-2.1274788568095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681758530183728E-2"/>
                  <c:y val="-9.6477836103820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5610236220472445E-3"/>
                  <c:y val="2.7497083697871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0411854768153931E-2"/>
                  <c:y val="2.244787109944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228565179352582E-2"/>
                  <c:y val="3.515711577719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503499562554679E-2"/>
                  <c:y val="2.9027048702245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104440069991241E-2"/>
                  <c:y val="-1.824985418489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141732283464567E-2"/>
                  <c:y val="-1.650371828521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Folha1!$D$4:$D$14</c:f>
              <c:strCache>
                <c:ptCount val="11"/>
                <c:pt idx="0">
                  <c:v>VAC.US</c:v>
                </c:pt>
                <c:pt idx="1">
                  <c:v>ITUB.US</c:v>
                </c:pt>
                <c:pt idx="2">
                  <c:v>LGEN.UK</c:v>
                </c:pt>
                <c:pt idx="3">
                  <c:v>PGNX.UK</c:v>
                </c:pt>
                <c:pt idx="4">
                  <c:v>AV.UK</c:v>
                </c:pt>
                <c:pt idx="5">
                  <c:v>GSK.UK</c:v>
                </c:pt>
                <c:pt idx="6">
                  <c:v>PNL.NL</c:v>
                </c:pt>
                <c:pt idx="7">
                  <c:v>VCT.UK</c:v>
                </c:pt>
                <c:pt idx="8">
                  <c:v>HOG.US</c:v>
                </c:pt>
                <c:pt idx="9">
                  <c:v>UMC.US</c:v>
                </c:pt>
                <c:pt idx="10">
                  <c:v>WU.US</c:v>
                </c:pt>
              </c:strCache>
            </c:strRef>
          </c:cat>
          <c:val>
            <c:numRef>
              <c:f>Folha1!$K$4:$K$14</c:f>
              <c:numCache>
                <c:formatCode>_("€"* #,##0.00_);_("€"* \(#,##0.00\);_("€"* "-"??_);_(@_)</c:formatCode>
                <c:ptCount val="11"/>
                <c:pt idx="0">
                  <c:v>61.007040000000003</c:v>
                </c:pt>
                <c:pt idx="1">
                  <c:v>11.088576</c:v>
                </c:pt>
                <c:pt idx="2">
                  <c:v>78.872616000000008</c:v>
                </c:pt>
                <c:pt idx="3">
                  <c:v>135.85104000000001</c:v>
                </c:pt>
                <c:pt idx="4">
                  <c:v>17.433791999999997</c:v>
                </c:pt>
                <c:pt idx="5">
                  <c:v>31.095359999999999</c:v>
                </c:pt>
                <c:pt idx="6">
                  <c:v>71.28</c:v>
                </c:pt>
                <c:pt idx="7">
                  <c:v>37.951631999999996</c:v>
                </c:pt>
                <c:pt idx="8">
                  <c:v>34.279199999999996</c:v>
                </c:pt>
                <c:pt idx="9">
                  <c:v>24.153753600000002</c:v>
                </c:pt>
                <c:pt idx="10">
                  <c:v>217.92959999999999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185737</xdr:rowOff>
    </xdr:from>
    <xdr:to>
      <xdr:col>5</xdr:col>
      <xdr:colOff>95250</xdr:colOff>
      <xdr:row>31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16</xdr:row>
      <xdr:rowOff>176212</xdr:rowOff>
    </xdr:from>
    <xdr:to>
      <xdr:col>11</xdr:col>
      <xdr:colOff>0</xdr:colOff>
      <xdr:row>31</xdr:row>
      <xdr:rowOff>61912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A2" workbookViewId="0">
      <selection activeCell="R28" sqref="R28"/>
    </sheetView>
  </sheetViews>
  <sheetFormatPr defaultRowHeight="15" x14ac:dyDescent="0.25"/>
  <cols>
    <col min="2" max="2" width="15.5703125" bestFit="1" customWidth="1"/>
    <col min="3" max="3" width="32.85546875" bestFit="1" customWidth="1"/>
    <col min="4" max="4" width="9" bestFit="1" customWidth="1"/>
    <col min="5" max="5" width="9.7109375" bestFit="1" customWidth="1"/>
    <col min="6" max="6" width="6.85546875" bestFit="1" customWidth="1"/>
    <col min="7" max="7" width="12.85546875" bestFit="1" customWidth="1"/>
    <col min="8" max="8" width="16.140625" bestFit="1" customWidth="1"/>
    <col min="9" max="9" width="15.85546875" bestFit="1" customWidth="1"/>
    <col min="10" max="10" width="9.42578125" bestFit="1" customWidth="1"/>
    <col min="11" max="11" width="10.7109375" bestFit="1" customWidth="1"/>
    <col min="12" max="12" width="8.5703125" bestFit="1" customWidth="1"/>
    <col min="13" max="13" width="11.140625" bestFit="1" customWidth="1"/>
  </cols>
  <sheetData>
    <row r="2" spans="2:13" x14ac:dyDescent="0.25">
      <c r="K2" s="2"/>
    </row>
    <row r="3" spans="2:13" x14ac:dyDescent="0.25">
      <c r="B3" s="19" t="s">
        <v>42</v>
      </c>
      <c r="C3" s="19" t="s">
        <v>0</v>
      </c>
      <c r="D3" s="19" t="s">
        <v>1</v>
      </c>
      <c r="E3" s="19" t="s">
        <v>2</v>
      </c>
      <c r="F3" s="19" t="s">
        <v>3</v>
      </c>
      <c r="G3" s="19" t="s">
        <v>10</v>
      </c>
      <c r="H3" s="19" t="s">
        <v>5</v>
      </c>
      <c r="I3" s="19" t="s">
        <v>4</v>
      </c>
      <c r="J3" s="19" t="s">
        <v>6</v>
      </c>
      <c r="K3" s="19" t="s">
        <v>7</v>
      </c>
      <c r="L3" s="19" t="s">
        <v>40</v>
      </c>
      <c r="M3" s="19" t="s">
        <v>41</v>
      </c>
    </row>
    <row r="4" spans="2:13" x14ac:dyDescent="0.25">
      <c r="B4" s="16" t="s">
        <v>30</v>
      </c>
      <c r="C4" s="5" t="s">
        <v>8</v>
      </c>
      <c r="D4" s="5" t="s">
        <v>9</v>
      </c>
      <c r="E4" s="17">
        <v>61.8</v>
      </c>
      <c r="F4" s="7">
        <v>30</v>
      </c>
      <c r="G4" s="17">
        <f>E4*F4</f>
        <v>1854</v>
      </c>
      <c r="H4" s="6">
        <f>(0.76+0.76+0.76+0.79)*0.92</f>
        <v>2.8244000000000002</v>
      </c>
      <c r="I4" s="18">
        <f>F4*H4</f>
        <v>84.732000000000014</v>
      </c>
      <c r="J4" s="8">
        <f>I4*0.28</f>
        <v>23.724960000000006</v>
      </c>
      <c r="K4" s="6">
        <f>I4-J4</f>
        <v>61.007040000000003</v>
      </c>
      <c r="L4" s="9">
        <f>K4/G4</f>
        <v>3.2905631067961169E-2</v>
      </c>
      <c r="M4" s="10">
        <f>G4/$G$15</f>
        <v>0.12264581555498225</v>
      </c>
    </row>
    <row r="5" spans="2:13" x14ac:dyDescent="0.25">
      <c r="B5" s="16" t="s">
        <v>17</v>
      </c>
      <c r="C5" s="5" t="s">
        <v>11</v>
      </c>
      <c r="D5" s="5" t="s">
        <v>12</v>
      </c>
      <c r="E5" s="17">
        <v>5.55</v>
      </c>
      <c r="F5" s="7">
        <v>75</v>
      </c>
      <c r="G5" s="17">
        <f t="shared" ref="G5:G23" si="0">E5*F5</f>
        <v>416.25</v>
      </c>
      <c r="H5" s="6">
        <f>0.0186*12*0.92</f>
        <v>0.205344</v>
      </c>
      <c r="I5" s="18">
        <f>F5*H5</f>
        <v>15.4008</v>
      </c>
      <c r="J5" s="8">
        <f t="shared" ref="J5:J23" si="1">I5*0.28</f>
        <v>4.3122240000000005</v>
      </c>
      <c r="K5" s="6">
        <f>I5-J5</f>
        <v>11.088576</v>
      </c>
      <c r="L5" s="9">
        <f t="shared" ref="L5:L22" si="2">K5/G5</f>
        <v>2.663922162162162E-2</v>
      </c>
      <c r="M5" s="10">
        <f t="shared" ref="M5:M15" si="3">G5/$G$15</f>
        <v>2.753577169620354E-2</v>
      </c>
    </row>
    <row r="6" spans="2:13" x14ac:dyDescent="0.25">
      <c r="B6" s="16" t="s">
        <v>18</v>
      </c>
      <c r="C6" s="5" t="s">
        <v>13</v>
      </c>
      <c r="D6" s="5" t="s">
        <v>14</v>
      </c>
      <c r="E6" s="17">
        <v>2.89</v>
      </c>
      <c r="F6" s="7">
        <v>450</v>
      </c>
      <c r="G6" s="17">
        <f t="shared" si="0"/>
        <v>1300.5</v>
      </c>
      <c r="H6" s="6">
        <f>(0.1463+0.06)*1.18</f>
        <v>0.24343400000000001</v>
      </c>
      <c r="I6" s="18">
        <f t="shared" ref="I5:I18" si="4">F6*H6</f>
        <v>109.54530000000001</v>
      </c>
      <c r="J6" s="8">
        <f t="shared" si="1"/>
        <v>30.672684000000007</v>
      </c>
      <c r="K6" s="6">
        <f t="shared" ref="K6:K21" si="5">I6-J6</f>
        <v>78.872616000000008</v>
      </c>
      <c r="L6" s="9">
        <f t="shared" si="2"/>
        <v>6.0647916955017304E-2</v>
      </c>
      <c r="M6" s="10">
        <f t="shared" si="3"/>
        <v>8.6030681299489972E-2</v>
      </c>
    </row>
    <row r="7" spans="2:13" x14ac:dyDescent="0.25">
      <c r="B7" s="16" t="s">
        <v>18</v>
      </c>
      <c r="C7" s="5" t="s">
        <v>15</v>
      </c>
      <c r="D7" s="5" t="s">
        <v>16</v>
      </c>
      <c r="E7" s="17">
        <v>6.26</v>
      </c>
      <c r="F7" s="7">
        <v>300</v>
      </c>
      <c r="G7" s="17">
        <f t="shared" si="0"/>
        <v>1878</v>
      </c>
      <c r="H7" s="6">
        <f>(0.2665+0.2665)*1.18</f>
        <v>0.62894000000000005</v>
      </c>
      <c r="I7" s="18">
        <f t="shared" si="4"/>
        <v>188.68200000000002</v>
      </c>
      <c r="J7" s="8">
        <f t="shared" si="1"/>
        <v>52.830960000000012</v>
      </c>
      <c r="K7" s="6">
        <f t="shared" si="5"/>
        <v>135.85104000000001</v>
      </c>
      <c r="L7" s="9">
        <f t="shared" si="2"/>
        <v>7.2338146964856243E-2</v>
      </c>
      <c r="M7" s="10">
        <f t="shared" si="3"/>
        <v>0.12423346365278137</v>
      </c>
    </row>
    <row r="8" spans="2:13" x14ac:dyDescent="0.25">
      <c r="B8" s="16" t="s">
        <v>18</v>
      </c>
      <c r="C8" s="5" t="s">
        <v>19</v>
      </c>
      <c r="D8" s="5" t="s">
        <v>20</v>
      </c>
      <c r="E8" s="17">
        <v>6.54</v>
      </c>
      <c r="F8" s="7">
        <v>60</v>
      </c>
      <c r="G8" s="17">
        <f t="shared" si="0"/>
        <v>392.4</v>
      </c>
      <c r="H8" s="6">
        <f>(0.223+0.119)*1.18</f>
        <v>0.40355999999999992</v>
      </c>
      <c r="I8" s="18">
        <f t="shared" si="4"/>
        <v>24.213599999999996</v>
      </c>
      <c r="J8" s="8">
        <f t="shared" si="1"/>
        <v>6.7798079999999992</v>
      </c>
      <c r="K8" s="6">
        <f t="shared" si="5"/>
        <v>17.433791999999997</v>
      </c>
      <c r="L8" s="9">
        <f t="shared" si="2"/>
        <v>4.4428623853211002E-2</v>
      </c>
      <c r="M8" s="10">
        <f t="shared" si="3"/>
        <v>2.5958046399015659E-2</v>
      </c>
    </row>
    <row r="9" spans="2:13" x14ac:dyDescent="0.25">
      <c r="B9" s="16" t="s">
        <v>23</v>
      </c>
      <c r="C9" s="5" t="s">
        <v>21</v>
      </c>
      <c r="D9" s="5" t="s">
        <v>22</v>
      </c>
      <c r="E9" s="17">
        <v>18.09</v>
      </c>
      <c r="F9" s="7">
        <v>60</v>
      </c>
      <c r="G9" s="17">
        <f t="shared" si="0"/>
        <v>1085.4000000000001</v>
      </c>
      <c r="H9" s="6">
        <f>(0.16+0.15+0.15+0.15)*1.18</f>
        <v>0.7198</v>
      </c>
      <c r="I9" s="18">
        <f t="shared" si="4"/>
        <v>43.188000000000002</v>
      </c>
      <c r="J9" s="8">
        <f t="shared" si="1"/>
        <v>12.092640000000001</v>
      </c>
      <c r="K9" s="6">
        <f t="shared" si="5"/>
        <v>31.095359999999999</v>
      </c>
      <c r="L9" s="9">
        <f t="shared" si="2"/>
        <v>2.8648756218905471E-2</v>
      </c>
      <c r="M9" s="10">
        <f t="shared" si="3"/>
        <v>7.1801385222965336E-2</v>
      </c>
    </row>
    <row r="10" spans="2:13" x14ac:dyDescent="0.25">
      <c r="B10" s="16" t="s">
        <v>26</v>
      </c>
      <c r="C10" s="11" t="s">
        <v>24</v>
      </c>
      <c r="D10" s="5" t="s">
        <v>25</v>
      </c>
      <c r="E10" s="17">
        <v>1</v>
      </c>
      <c r="F10" s="7">
        <v>1650</v>
      </c>
      <c r="G10" s="17">
        <f t="shared" si="0"/>
        <v>1650</v>
      </c>
      <c r="H10" s="6">
        <v>0.06</v>
      </c>
      <c r="I10" s="18">
        <f t="shared" si="4"/>
        <v>99</v>
      </c>
      <c r="J10" s="8">
        <f t="shared" si="1"/>
        <v>27.720000000000002</v>
      </c>
      <c r="K10" s="6">
        <f t="shared" si="5"/>
        <v>71.28</v>
      </c>
      <c r="L10" s="9">
        <f t="shared" si="2"/>
        <v>4.3200000000000002E-2</v>
      </c>
      <c r="M10" s="10">
        <f t="shared" si="3"/>
        <v>0.10915080672368971</v>
      </c>
    </row>
    <row r="11" spans="2:13" x14ac:dyDescent="0.25">
      <c r="B11" s="16" t="s">
        <v>29</v>
      </c>
      <c r="C11" s="5" t="s">
        <v>27</v>
      </c>
      <c r="D11" s="5" t="s">
        <v>28</v>
      </c>
      <c r="E11" s="17">
        <v>11.63</v>
      </c>
      <c r="F11" s="7">
        <v>75</v>
      </c>
      <c r="G11" s="17">
        <f t="shared" si="0"/>
        <v>872.25000000000011</v>
      </c>
      <c r="H11" s="6">
        <f>(0.1342+0.4614)*1.18</f>
        <v>0.70280799999999999</v>
      </c>
      <c r="I11" s="18">
        <f t="shared" si="4"/>
        <v>52.710599999999999</v>
      </c>
      <c r="J11" s="8">
        <f t="shared" si="1"/>
        <v>14.758968000000001</v>
      </c>
      <c r="K11" s="6">
        <f t="shared" si="5"/>
        <v>37.951631999999996</v>
      </c>
      <c r="L11" s="9">
        <f t="shared" si="2"/>
        <v>4.3510039552880471E-2</v>
      </c>
      <c r="M11" s="10">
        <f t="shared" si="3"/>
        <v>5.7701085554386883E-2</v>
      </c>
    </row>
    <row r="12" spans="2:13" x14ac:dyDescent="0.25">
      <c r="B12" s="16" t="s">
        <v>33</v>
      </c>
      <c r="C12" s="5" t="s">
        <v>31</v>
      </c>
      <c r="D12" s="5" t="s">
        <v>32</v>
      </c>
      <c r="E12" s="17">
        <v>22.72</v>
      </c>
      <c r="F12" s="7">
        <v>75</v>
      </c>
      <c r="G12" s="17">
        <f t="shared" si="0"/>
        <v>1704</v>
      </c>
      <c r="H12" s="6">
        <f>0.1725*4*0.92</f>
        <v>0.63480000000000003</v>
      </c>
      <c r="I12" s="18">
        <f t="shared" si="4"/>
        <v>47.61</v>
      </c>
      <c r="J12" s="8">
        <f t="shared" si="1"/>
        <v>13.330800000000002</v>
      </c>
      <c r="K12" s="6">
        <f t="shared" si="5"/>
        <v>34.279199999999996</v>
      </c>
      <c r="L12" s="9">
        <f t="shared" si="2"/>
        <v>2.0116901408450703E-2</v>
      </c>
      <c r="M12" s="10">
        <f t="shared" si="3"/>
        <v>0.11272301494373772</v>
      </c>
    </row>
    <row r="13" spans="2:13" x14ac:dyDescent="0.25">
      <c r="B13" s="16" t="s">
        <v>36</v>
      </c>
      <c r="C13" s="5" t="s">
        <v>34</v>
      </c>
      <c r="D13" s="5" t="s">
        <v>35</v>
      </c>
      <c r="E13" s="17">
        <v>6.28</v>
      </c>
      <c r="F13" s="7">
        <v>80</v>
      </c>
      <c r="G13" s="17">
        <f t="shared" si="0"/>
        <v>502.40000000000003</v>
      </c>
      <c r="H13" s="6">
        <f>0.4558*0.92</f>
        <v>0.41933599999999999</v>
      </c>
      <c r="I13" s="18">
        <f t="shared" si="4"/>
        <v>33.546880000000002</v>
      </c>
      <c r="J13" s="8">
        <f t="shared" si="1"/>
        <v>9.3931264000000017</v>
      </c>
      <c r="K13" s="6">
        <f t="shared" si="5"/>
        <v>24.153753600000002</v>
      </c>
      <c r="L13" s="9">
        <f t="shared" si="2"/>
        <v>4.8076738853503186E-2</v>
      </c>
      <c r="M13" s="10">
        <f t="shared" si="3"/>
        <v>3.3234766847261642E-2</v>
      </c>
    </row>
    <row r="14" spans="2:13" x14ac:dyDescent="0.25">
      <c r="B14" s="16" t="s">
        <v>39</v>
      </c>
      <c r="C14" s="5" t="s">
        <v>37</v>
      </c>
      <c r="D14" s="5" t="s">
        <v>38</v>
      </c>
      <c r="E14" s="17">
        <v>9.89</v>
      </c>
      <c r="F14" s="7">
        <v>350</v>
      </c>
      <c r="G14" s="17">
        <f t="shared" si="0"/>
        <v>3461.5</v>
      </c>
      <c r="H14" s="6">
        <f>0.235*4*0.92</f>
        <v>0.86480000000000001</v>
      </c>
      <c r="I14" s="18">
        <f t="shared" si="4"/>
        <v>302.68</v>
      </c>
      <c r="J14" s="8">
        <f t="shared" si="1"/>
        <v>84.750400000000013</v>
      </c>
      <c r="K14" s="6">
        <f t="shared" si="5"/>
        <v>217.92959999999999</v>
      </c>
      <c r="L14" s="9">
        <f t="shared" si="2"/>
        <v>6.2958139534883717E-2</v>
      </c>
      <c r="M14" s="10">
        <f t="shared" si="3"/>
        <v>0.228985162105486</v>
      </c>
    </row>
    <row r="15" spans="2:13" x14ac:dyDescent="0.25">
      <c r="E15" s="12" t="s">
        <v>43</v>
      </c>
      <c r="F15" s="12"/>
      <c r="G15" s="13">
        <f>SUM(G4:G14)</f>
        <v>15116.699999999999</v>
      </c>
      <c r="H15" s="1"/>
      <c r="I15" s="13">
        <f>SUM(I4:I14)</f>
        <v>1001.30918</v>
      </c>
      <c r="J15" s="8">
        <f t="shared" si="1"/>
        <v>280.3665704</v>
      </c>
      <c r="K15" s="13">
        <f>I15-J15</f>
        <v>720.94260959999997</v>
      </c>
      <c r="L15" s="15">
        <f>K15/G15</f>
        <v>4.7691798448073988E-2</v>
      </c>
      <c r="M15" s="3"/>
    </row>
    <row r="16" spans="2:13" x14ac:dyDescent="0.25">
      <c r="G16" s="1"/>
      <c r="H16" s="1"/>
      <c r="I16" s="14">
        <f>I15/G15</f>
        <v>6.6238608955658321E-2</v>
      </c>
      <c r="J16" s="1"/>
      <c r="K16" s="1"/>
      <c r="L16" s="4"/>
    </row>
    <row r="17" spans="7:12" x14ac:dyDescent="0.25">
      <c r="G17" s="1"/>
      <c r="I17" s="1"/>
      <c r="J17" s="1"/>
      <c r="K17" s="1"/>
      <c r="L17" s="4"/>
    </row>
    <row r="18" spans="7:12" x14ac:dyDescent="0.25">
      <c r="G18" s="1"/>
      <c r="I18" s="1"/>
      <c r="J18" s="1"/>
      <c r="K18" s="1"/>
      <c r="L18" s="4"/>
    </row>
    <row r="19" spans="7:12" x14ac:dyDescent="0.25">
      <c r="G19" s="1"/>
      <c r="J19" s="1"/>
      <c r="K19" s="1"/>
      <c r="L19" s="4"/>
    </row>
    <row r="20" spans="7:12" x14ac:dyDescent="0.25">
      <c r="G20" s="1"/>
      <c r="J20" s="1"/>
      <c r="K20" s="1"/>
      <c r="L20" s="4"/>
    </row>
    <row r="21" spans="7:12" x14ac:dyDescent="0.25">
      <c r="G21" s="1"/>
      <c r="J21" s="1"/>
      <c r="K21" s="1"/>
      <c r="L21" s="4"/>
    </row>
    <row r="22" spans="7:12" x14ac:dyDescent="0.25">
      <c r="G22" s="1"/>
      <c r="J22" s="1"/>
      <c r="L22" s="4"/>
    </row>
    <row r="23" spans="7:12" x14ac:dyDescent="0.25">
      <c r="G23" s="1"/>
      <c r="J23" s="1"/>
    </row>
  </sheetData>
  <mergeCells count="1">
    <mergeCell ref="E15:F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2025-03-15T21:38:50Z</dcterms:created>
  <dcterms:modified xsi:type="dcterms:W3CDTF">2025-03-16T01:58:11Z</dcterms:modified>
</cp:coreProperties>
</file>