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ibeiro\Desktop\"/>
    </mc:Choice>
  </mc:AlternateContent>
  <bookViews>
    <workbookView xWindow="0" yWindow="0" windowWidth="25200" windowHeight="1198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  <c r="E8" i="1"/>
  <c r="E12" i="1"/>
  <c r="E9" i="1"/>
  <c r="E11" i="1"/>
  <c r="E6" i="1"/>
  <c r="E4" i="1"/>
  <c r="E10" i="1"/>
  <c r="E7" i="1"/>
  <c r="E5" i="1"/>
  <c r="E3" i="1"/>
  <c r="F3" i="1"/>
  <c r="F5" i="1"/>
  <c r="F7" i="1"/>
  <c r="F10" i="1"/>
  <c r="F4" i="1"/>
  <c r="F6" i="1"/>
  <c r="F11" i="1"/>
  <c r="F9" i="1"/>
  <c r="F12" i="1"/>
  <c r="F8" i="1"/>
  <c r="F2" i="1"/>
  <c r="E2" i="1"/>
  <c r="H3" i="1" l="1"/>
  <c r="H2" i="1"/>
  <c r="I2" i="1" s="1"/>
  <c r="L2" i="1" s="1"/>
  <c r="H7" i="1"/>
  <c r="H12" i="1"/>
  <c r="I12" i="1" s="1"/>
  <c r="L12" i="1" s="1"/>
  <c r="H11" i="1"/>
  <c r="H8" i="1"/>
  <c r="I8" i="1" s="1"/>
  <c r="L8" i="1" s="1"/>
  <c r="H5" i="1"/>
  <c r="I5" i="1" s="1"/>
  <c r="L5" i="1" s="1"/>
  <c r="H10" i="1" l="1"/>
  <c r="I10" i="1" s="1"/>
  <c r="L10" i="1" s="1"/>
  <c r="F13" i="1"/>
  <c r="J2" i="1" s="1"/>
  <c r="G13" i="1"/>
  <c r="K2" i="1" s="1"/>
  <c r="I7" i="1"/>
  <c r="L7" i="1" s="1"/>
  <c r="I3" i="1"/>
  <c r="L3" i="1" s="1"/>
  <c r="I11" i="1"/>
  <c r="L11" i="1" s="1"/>
  <c r="H6" i="1"/>
  <c r="I6" i="1" s="1"/>
  <c r="L6" i="1" s="1"/>
  <c r="H9" i="1"/>
  <c r="I9" i="1" s="1"/>
  <c r="L9" i="1" s="1"/>
  <c r="H4" i="1"/>
  <c r="I4" i="1" s="1"/>
  <c r="L4" i="1" s="1"/>
  <c r="G14" i="1" l="1"/>
  <c r="K3" i="1"/>
  <c r="K8" i="1"/>
  <c r="K12" i="1"/>
  <c r="K5" i="1"/>
  <c r="K7" i="1"/>
  <c r="K10" i="1"/>
  <c r="K4" i="1"/>
  <c r="K9" i="1"/>
  <c r="K11" i="1"/>
  <c r="J4" i="1"/>
  <c r="J9" i="1"/>
  <c r="J11" i="1"/>
  <c r="J3" i="1"/>
  <c r="J8" i="1"/>
  <c r="J5" i="1"/>
  <c r="J7" i="1"/>
  <c r="J12" i="1"/>
  <c r="J10" i="1"/>
  <c r="J6" i="1"/>
  <c r="K6" i="1"/>
  <c r="I13" i="1"/>
  <c r="G15" i="1" s="1"/>
  <c r="H13" i="1"/>
</calcChain>
</file>

<file path=xl/sharedStrings.xml><?xml version="1.0" encoding="utf-8"?>
<sst xmlns="http://schemas.openxmlformats.org/spreadsheetml/2006/main" count="37" uniqueCount="37">
  <si>
    <t>Ticker</t>
  </si>
  <si>
    <t>Nome</t>
  </si>
  <si>
    <t>Div Share</t>
  </si>
  <si>
    <t>Shares</t>
  </si>
  <si>
    <t>Div Anual EUR</t>
  </si>
  <si>
    <t>IRS EUR</t>
  </si>
  <si>
    <t>Div Líquido EUR</t>
  </si>
  <si>
    <t>Investimento EUR</t>
  </si>
  <si>
    <t>TOTAL</t>
  </si>
  <si>
    <t>Yield Bruto</t>
  </si>
  <si>
    <t>Yield Líquido</t>
  </si>
  <si>
    <t>% no Portefólio</t>
  </si>
  <si>
    <t>% do dividendo</t>
  </si>
  <si>
    <t>Preço XTB</t>
  </si>
  <si>
    <t>Yield Liq</t>
  </si>
  <si>
    <t>Orchid Island Capital Inc</t>
  </si>
  <si>
    <t>ORC.US</t>
  </si>
  <si>
    <t>Invesco Mortgage Capital Inc</t>
  </si>
  <si>
    <t>IVR.US</t>
  </si>
  <si>
    <t>Dynex Capital Inc</t>
  </si>
  <si>
    <t>DX.US</t>
  </si>
  <si>
    <t>Annaly Capital Management Inc</t>
  </si>
  <si>
    <t>NLY.US</t>
  </si>
  <si>
    <t>Chimera Investment Corp</t>
  </si>
  <si>
    <t>CIM.US</t>
  </si>
  <si>
    <t>ARMOUR Residential REIT Inc</t>
  </si>
  <si>
    <t>ARR.US</t>
  </si>
  <si>
    <t>AGNC Investment Corp</t>
  </si>
  <si>
    <t>AGNC.US</t>
  </si>
  <si>
    <t>Arbor Realty Trust Inc</t>
  </si>
  <si>
    <t>ABR.US</t>
  </si>
  <si>
    <t>FLEX LNG Ltd</t>
  </si>
  <si>
    <t>Frontline Ltd</t>
  </si>
  <si>
    <t>FRO.NO</t>
  </si>
  <si>
    <t>PennyMac Mortgage Investment Trust</t>
  </si>
  <si>
    <t>PMT.US</t>
  </si>
  <si>
    <t>FLEX.US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</si>
</sst>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$-2C0A]\ #,##0.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2" applyNumberFormat="0" applyAlignment="0" applyProtection="0"/>
    <xf numFmtId="0" fontId="10" fillId="8" borderId="0" applyNumberFormat="0" applyBorder="0" applyAlignment="0" applyProtection="0"/>
  </cellStyleXfs>
  <cellXfs count="26">
    <xf numFmtId="0" fontId="0" fillId="0" borderId="0" xfId="0"/>
    <xf numFmtId="44" fontId="4" fillId="4" borderId="1" xfId="0" applyNumberFormat="1" applyFont="1" applyFill="1" applyBorder="1"/>
    <xf numFmtId="0" fontId="5" fillId="3" borderId="1" xfId="2" applyFont="1" applyBorder="1"/>
    <xf numFmtId="10" fontId="5" fillId="3" borderId="1" xfId="2" applyNumberFormat="1" applyFont="1" applyBorder="1"/>
    <xf numFmtId="0" fontId="6" fillId="2" borderId="1" xfId="1" applyFont="1" applyBorder="1"/>
    <xf numFmtId="10" fontId="6" fillId="2" borderId="1" xfId="1" applyNumberFormat="1" applyFont="1" applyBorder="1"/>
    <xf numFmtId="0" fontId="4" fillId="4" borderId="1" xfId="0" applyFont="1" applyFill="1" applyBorder="1" applyAlignment="1">
      <alignment horizontal="center"/>
    </xf>
    <xf numFmtId="44" fontId="7" fillId="6" borderId="2" xfId="3" applyNumberFormat="1" applyBorder="1"/>
    <xf numFmtId="0" fontId="9" fillId="6" borderId="1" xfId="3" applyFont="1" applyBorder="1" applyAlignment="1">
      <alignment horizontal="center"/>
    </xf>
    <xf numFmtId="44" fontId="9" fillId="6" borderId="1" xfId="3" applyNumberFormat="1" applyFont="1" applyBorder="1"/>
    <xf numFmtId="44" fontId="1" fillId="2" borderId="2" xfId="1" applyNumberFormat="1" applyBorder="1"/>
    <xf numFmtId="44" fontId="1" fillId="2" borderId="1" xfId="1" applyNumberFormat="1" applyBorder="1"/>
    <xf numFmtId="0" fontId="3" fillId="9" borderId="1" xfId="0" applyFont="1" applyFill="1" applyBorder="1" applyAlignment="1">
      <alignment horizontal="center"/>
    </xf>
    <xf numFmtId="0" fontId="12" fillId="4" borderId="2" xfId="4" applyFont="1" applyFill="1"/>
    <xf numFmtId="0" fontId="4" fillId="4" borderId="2" xfId="4" applyFont="1" applyFill="1"/>
    <xf numFmtId="0" fontId="4" fillId="4" borderId="2" xfId="4" applyFont="1" applyFill="1" applyAlignment="1">
      <alignment wrapText="1"/>
    </xf>
    <xf numFmtId="0" fontId="8" fillId="10" borderId="2" xfId="4" applyFill="1"/>
    <xf numFmtId="164" fontId="10" fillId="8" borderId="2" xfId="5" applyNumberFormat="1" applyBorder="1"/>
    <xf numFmtId="44" fontId="10" fillId="8" borderId="2" xfId="5" applyNumberFormat="1" applyBorder="1"/>
    <xf numFmtId="10" fontId="10" fillId="8" borderId="2" xfId="5" applyNumberFormat="1" applyBorder="1"/>
    <xf numFmtId="0" fontId="6" fillId="2" borderId="1" xfId="1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8" fillId="7" borderId="2" xfId="4" applyAlignment="1">
      <alignment horizontal="center"/>
    </xf>
    <xf numFmtId="44" fontId="0" fillId="0" borderId="0" xfId="0" applyNumberFormat="1"/>
  </cellXfs>
  <cellStyles count="6">
    <cellStyle name="20% - Cor5" xfId="5" builtinId="46"/>
    <cellStyle name="Correto" xfId="1" builtinId="26"/>
    <cellStyle name="Entrada" xfId="4" builtinId="20"/>
    <cellStyle name="Incorreto" xfId="3" builtinId="27"/>
    <cellStyle name="Neutro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Investimento</a:t>
            </a:r>
            <a:r>
              <a:rPr lang="pt-PT" baseline="0"/>
              <a:t> por empresa</a:t>
            </a:r>
            <a:endParaRPr lang="pt-P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827632461435278E-3"/>
                  <c:y val="-3.1698855877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827632461435278E-3"/>
                  <c:y val="-7.1322425723746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8.3209496677704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827632461435031E-3"/>
                  <c:y val="-2.3774141907915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0972501676727032E-2"/>
                  <c:y val="-3.1698855877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Folha1!$A$2:$A$12</c:f>
              <c:strCache>
                <c:ptCount val="11"/>
                <c:pt idx="0">
                  <c:v>ORC.US</c:v>
                </c:pt>
                <c:pt idx="1">
                  <c:v>IVR.US</c:v>
                </c:pt>
                <c:pt idx="2">
                  <c:v>ARR.US</c:v>
                </c:pt>
                <c:pt idx="3">
                  <c:v>DX.US</c:v>
                </c:pt>
                <c:pt idx="4">
                  <c:v>AGNC.US</c:v>
                </c:pt>
                <c:pt idx="5">
                  <c:v>NLY.US</c:v>
                </c:pt>
                <c:pt idx="6">
                  <c:v>PMT.US</c:v>
                </c:pt>
                <c:pt idx="7">
                  <c:v>FLEX.US</c:v>
                </c:pt>
                <c:pt idx="8">
                  <c:v>CIM.US</c:v>
                </c:pt>
                <c:pt idx="9">
                  <c:v>ABR.US</c:v>
                </c:pt>
                <c:pt idx="10">
                  <c:v>FRO.NO</c:v>
                </c:pt>
              </c:strCache>
            </c:strRef>
          </c:cat>
          <c:val>
            <c:numRef>
              <c:f>Folha1!$F$2:$F$12</c:f>
              <c:numCache>
                <c:formatCode>_("€"* #,##0.00_);_("€"* \(#,##0.00\);_("€"* "-"??_);_(@_)</c:formatCode>
                <c:ptCount val="11"/>
                <c:pt idx="0">
                  <c:v>4957.5</c:v>
                </c:pt>
                <c:pt idx="1">
                  <c:v>4800</c:v>
                </c:pt>
                <c:pt idx="2">
                  <c:v>3542.5</c:v>
                </c:pt>
                <c:pt idx="3">
                  <c:v>2316</c:v>
                </c:pt>
                <c:pt idx="4">
                  <c:v>1762</c:v>
                </c:pt>
                <c:pt idx="5">
                  <c:v>1358.25</c:v>
                </c:pt>
                <c:pt idx="6">
                  <c:v>817.5</c:v>
                </c:pt>
                <c:pt idx="7">
                  <c:v>1056</c:v>
                </c:pt>
                <c:pt idx="8">
                  <c:v>854.25</c:v>
                </c:pt>
                <c:pt idx="9">
                  <c:v>767.25</c:v>
                </c:pt>
                <c:pt idx="10">
                  <c:v>990.24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016448"/>
        <c:axId val="1327014816"/>
      </c:barChart>
      <c:catAx>
        <c:axId val="13270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7014816"/>
        <c:crosses val="autoZero"/>
        <c:auto val="1"/>
        <c:lblAlgn val="ctr"/>
        <c:lblOffset val="100"/>
        <c:noMultiLvlLbl val="0"/>
      </c:catAx>
      <c:valAx>
        <c:axId val="13270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701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Precentagem mo Portefólio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Folha1!$B$2:$B$12</c:f>
              <c:strCache>
                <c:ptCount val="11"/>
                <c:pt idx="0">
                  <c:v>Orchid Island Capital Inc</c:v>
                </c:pt>
                <c:pt idx="1">
                  <c:v>Invesco Mortgage Capital Inc</c:v>
                </c:pt>
                <c:pt idx="2">
                  <c:v>ARMOUR Residential REIT Inc</c:v>
                </c:pt>
                <c:pt idx="3">
                  <c:v>Dynex Capital Inc</c:v>
                </c:pt>
                <c:pt idx="4">
                  <c:v>AGNC Investment Corp</c:v>
                </c:pt>
                <c:pt idx="5">
                  <c:v>Annaly Capital Management Inc</c:v>
                </c:pt>
                <c:pt idx="6">
                  <c:v>PennyMac Mortgage Investment Trust</c:v>
                </c:pt>
                <c:pt idx="7">
                  <c:v>FLEX LNG Ltd</c:v>
                </c:pt>
                <c:pt idx="8">
                  <c:v>Chimera Investment Corp</c:v>
                </c:pt>
                <c:pt idx="9">
                  <c:v>Arbor Realty Trust Inc</c:v>
                </c:pt>
                <c:pt idx="10">
                  <c:v>Frontline Ltd</c:v>
                </c:pt>
              </c:strCache>
            </c:strRef>
          </c:cat>
          <c:val>
            <c:numRef>
              <c:f>Folha1!$J$2:$J$12</c:f>
              <c:numCache>
                <c:formatCode>0.00%</c:formatCode>
                <c:ptCount val="11"/>
                <c:pt idx="0">
                  <c:v>0.2134875927427568</c:v>
                </c:pt>
                <c:pt idx="1">
                  <c:v>0.20670508223201869</c:v>
                </c:pt>
                <c:pt idx="2">
                  <c:v>0.15255265704310964</c:v>
                </c:pt>
                <c:pt idx="3">
                  <c:v>9.973520217694902E-2</c:v>
                </c:pt>
                <c:pt idx="4">
                  <c:v>7.5877990602670198E-2</c:v>
                </c:pt>
                <c:pt idx="5">
                  <c:v>5.849107873784154E-2</c:v>
                </c:pt>
                <c:pt idx="6">
                  <c:v>3.5204459317640685E-2</c:v>
                </c:pt>
                <c:pt idx="7">
                  <c:v>4.5475118091044112E-2</c:v>
                </c:pt>
                <c:pt idx="8">
                  <c:v>3.6787045103479576E-2</c:v>
                </c:pt>
                <c:pt idx="9">
                  <c:v>3.3040515488024239E-2</c:v>
                </c:pt>
                <c:pt idx="10">
                  <c:v>4.2643258464465456E-2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768914274721256E-2"/>
          <c:y val="0.4488852417404115"/>
          <c:w val="0.91473777775692378"/>
          <c:h val="0.52741105824266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Dividendo Brtuto vs Líquido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Folha1!$B$2:$B$12</c:f>
              <c:strCache>
                <c:ptCount val="11"/>
                <c:pt idx="0">
                  <c:v>Orchid Island Capital Inc</c:v>
                </c:pt>
                <c:pt idx="1">
                  <c:v>Invesco Mortgage Capital Inc</c:v>
                </c:pt>
                <c:pt idx="2">
                  <c:v>ARMOUR Residential REIT Inc</c:v>
                </c:pt>
                <c:pt idx="3">
                  <c:v>Dynex Capital Inc</c:v>
                </c:pt>
                <c:pt idx="4">
                  <c:v>AGNC Investment Corp</c:v>
                </c:pt>
                <c:pt idx="5">
                  <c:v>Annaly Capital Management Inc</c:v>
                </c:pt>
                <c:pt idx="6">
                  <c:v>PennyMac Mortgage Investment Trust</c:v>
                </c:pt>
                <c:pt idx="7">
                  <c:v>FLEX LNG Ltd</c:v>
                </c:pt>
                <c:pt idx="8">
                  <c:v>Chimera Investment Corp</c:v>
                </c:pt>
                <c:pt idx="9">
                  <c:v>Arbor Realty Trust Inc</c:v>
                </c:pt>
                <c:pt idx="10">
                  <c:v>Frontline Ltd</c:v>
                </c:pt>
              </c:strCache>
            </c:strRef>
          </c:cat>
          <c:val>
            <c:numRef>
              <c:f>Folha1!$G$2:$G$12</c:f>
              <c:numCache>
                <c:formatCode>_("€"* #,##0.00_);_("€"* \(#,##0.00\);_("€"* "-"??_);_(@_)</c:formatCode>
                <c:ptCount val="11"/>
                <c:pt idx="0">
                  <c:v>928.8</c:v>
                </c:pt>
                <c:pt idx="1">
                  <c:v>877.2</c:v>
                </c:pt>
                <c:pt idx="2">
                  <c:v>619.20000000000005</c:v>
                </c:pt>
                <c:pt idx="3">
                  <c:v>350.88</c:v>
                </c:pt>
                <c:pt idx="4">
                  <c:v>247.68</c:v>
                </c:pt>
                <c:pt idx="5">
                  <c:v>180.6</c:v>
                </c:pt>
                <c:pt idx="6">
                  <c:v>103.2</c:v>
                </c:pt>
                <c:pt idx="7">
                  <c:v>129</c:v>
                </c:pt>
                <c:pt idx="8">
                  <c:v>95.46</c:v>
                </c:pt>
                <c:pt idx="9">
                  <c:v>77.400000000000006</c:v>
                </c:pt>
                <c:pt idx="10">
                  <c:v>40.729599999999998</c:v>
                </c:pt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Folha1!$B$2:$B$12</c:f>
              <c:strCache>
                <c:ptCount val="11"/>
                <c:pt idx="0">
                  <c:v>Orchid Island Capital Inc</c:v>
                </c:pt>
                <c:pt idx="1">
                  <c:v>Invesco Mortgage Capital Inc</c:v>
                </c:pt>
                <c:pt idx="2">
                  <c:v>ARMOUR Residential REIT Inc</c:v>
                </c:pt>
                <c:pt idx="3">
                  <c:v>Dynex Capital Inc</c:v>
                </c:pt>
                <c:pt idx="4">
                  <c:v>AGNC Investment Corp</c:v>
                </c:pt>
                <c:pt idx="5">
                  <c:v>Annaly Capital Management Inc</c:v>
                </c:pt>
                <c:pt idx="6">
                  <c:v>PennyMac Mortgage Investment Trust</c:v>
                </c:pt>
                <c:pt idx="7">
                  <c:v>FLEX LNG Ltd</c:v>
                </c:pt>
                <c:pt idx="8">
                  <c:v>Chimera Investment Corp</c:v>
                </c:pt>
                <c:pt idx="9">
                  <c:v>Arbor Realty Trust Inc</c:v>
                </c:pt>
                <c:pt idx="10">
                  <c:v>Frontline Ltd</c:v>
                </c:pt>
              </c:strCache>
            </c:strRef>
          </c:cat>
          <c:val>
            <c:numRef>
              <c:f>Folha1!$I$2:$I$12</c:f>
              <c:numCache>
                <c:formatCode>_("€"* #,##0.00_);_("€"* \(#,##0.00\);_("€"* "-"??_);_(@_)</c:formatCode>
                <c:ptCount val="11"/>
                <c:pt idx="0">
                  <c:v>668.73599999999988</c:v>
                </c:pt>
                <c:pt idx="1">
                  <c:v>631.58400000000006</c:v>
                </c:pt>
                <c:pt idx="2">
                  <c:v>445.82400000000001</c:v>
                </c:pt>
                <c:pt idx="3">
                  <c:v>252.6336</c:v>
                </c:pt>
                <c:pt idx="4">
                  <c:v>178.3296</c:v>
                </c:pt>
                <c:pt idx="5">
                  <c:v>130.03199999999998</c:v>
                </c:pt>
                <c:pt idx="6">
                  <c:v>74.304000000000002</c:v>
                </c:pt>
                <c:pt idx="7">
                  <c:v>92.88</c:v>
                </c:pt>
                <c:pt idx="8">
                  <c:v>68.731200000000001</c:v>
                </c:pt>
                <c:pt idx="9">
                  <c:v>55.728000000000002</c:v>
                </c:pt>
                <c:pt idx="10">
                  <c:v>29.325311999999997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013728"/>
        <c:axId val="1338579072"/>
      </c:barChart>
      <c:catAx>
        <c:axId val="132701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38579072"/>
        <c:crosses val="autoZero"/>
        <c:auto val="1"/>
        <c:lblAlgn val="ctr"/>
        <c:lblOffset val="100"/>
        <c:noMultiLvlLbl val="0"/>
      </c:catAx>
      <c:valAx>
        <c:axId val="13385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701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16</xdr:row>
      <xdr:rowOff>4761</xdr:rowOff>
    </xdr:from>
    <xdr:to>
      <xdr:col>6</xdr:col>
      <xdr:colOff>9525</xdr:colOff>
      <xdr:row>33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16</xdr:row>
      <xdr:rowOff>14287</xdr:rowOff>
    </xdr:from>
    <xdr:to>
      <xdr:col>9</xdr:col>
      <xdr:colOff>904876</xdr:colOff>
      <xdr:row>32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85725</xdr:colOff>
      <xdr:row>16</xdr:row>
      <xdr:rowOff>9526</xdr:rowOff>
    </xdr:from>
    <xdr:to>
      <xdr:col>17</xdr:col>
      <xdr:colOff>9525</xdr:colOff>
      <xdr:row>33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D13" sqref="D13"/>
    </sheetView>
  </sheetViews>
  <sheetFormatPr defaultRowHeight="15" x14ac:dyDescent="0.25"/>
  <cols>
    <col min="1" max="1" width="9.7109375" bestFit="1" customWidth="1"/>
    <col min="2" max="2" width="47.42578125" bestFit="1" customWidth="1"/>
    <col min="3" max="3" width="10" bestFit="1" customWidth="1"/>
    <col min="4" max="4" width="6.85546875" bestFit="1" customWidth="1"/>
    <col min="5" max="5" width="9.28515625" bestFit="1" customWidth="1"/>
    <col min="6" max="6" width="16.85546875" bestFit="1" customWidth="1"/>
    <col min="7" max="7" width="13.42578125" bestFit="1" customWidth="1"/>
    <col min="8" max="8" width="11" bestFit="1" customWidth="1"/>
    <col min="9" max="9" width="14.7109375" bestFit="1" customWidth="1"/>
    <col min="10" max="11" width="14.85546875" bestFit="1" customWidth="1"/>
    <col min="15" max="15" width="9.42578125" bestFit="1" customWidth="1"/>
  </cols>
  <sheetData>
    <row r="1" spans="1:15" x14ac:dyDescent="0.25">
      <c r="A1" s="21" t="s">
        <v>0</v>
      </c>
      <c r="B1" s="21" t="s">
        <v>1</v>
      </c>
      <c r="C1" s="21" t="s">
        <v>13</v>
      </c>
      <c r="D1" s="21" t="s">
        <v>3</v>
      </c>
      <c r="E1" s="21" t="s">
        <v>2</v>
      </c>
      <c r="F1" s="21" t="s">
        <v>7</v>
      </c>
      <c r="G1" s="21" t="s">
        <v>4</v>
      </c>
      <c r="H1" s="8" t="s">
        <v>5</v>
      </c>
      <c r="I1" s="20" t="s">
        <v>6</v>
      </c>
      <c r="J1" s="21" t="s">
        <v>11</v>
      </c>
      <c r="K1" s="21" t="s">
        <v>12</v>
      </c>
      <c r="L1" s="22" t="s">
        <v>14</v>
      </c>
    </row>
    <row r="2" spans="1:15" x14ac:dyDescent="0.25">
      <c r="A2" s="23" t="s">
        <v>16</v>
      </c>
      <c r="B2" s="13" t="s">
        <v>15</v>
      </c>
      <c r="C2" s="18">
        <v>6.61</v>
      </c>
      <c r="D2" s="24">
        <v>750</v>
      </c>
      <c r="E2" s="17">
        <f>0.12*12</f>
        <v>1.44</v>
      </c>
      <c r="F2" s="18">
        <f>C2*D2</f>
        <v>4957.5</v>
      </c>
      <c r="G2" s="18">
        <f>E2*D2*0.86</f>
        <v>928.8</v>
      </c>
      <c r="H2" s="7">
        <f>G2*0.28</f>
        <v>260.06400000000002</v>
      </c>
      <c r="I2" s="10">
        <f>G2-H2</f>
        <v>668.73599999999988</v>
      </c>
      <c r="J2" s="19">
        <f>F2/$F$13</f>
        <v>0.2134875927427568</v>
      </c>
      <c r="K2" s="19">
        <f>G2/$G$13</f>
        <v>0.25445532424205297</v>
      </c>
      <c r="L2" s="19">
        <f>I2/F2</f>
        <v>0.13489379727685322</v>
      </c>
    </row>
    <row r="3" spans="1:15" x14ac:dyDescent="0.25">
      <c r="A3" s="12" t="s">
        <v>18</v>
      </c>
      <c r="B3" s="14" t="s">
        <v>17</v>
      </c>
      <c r="C3" s="18">
        <v>6.4</v>
      </c>
      <c r="D3" s="24">
        <v>750</v>
      </c>
      <c r="E3" s="17">
        <f>0.34*4</f>
        <v>1.36</v>
      </c>
      <c r="F3" s="18">
        <f>C3*D3</f>
        <v>4800</v>
      </c>
      <c r="G3" s="18">
        <f t="shared" ref="G3:G12" si="0">E3*D3*0.86</f>
        <v>877.2</v>
      </c>
      <c r="H3" s="7">
        <f>G3*0.28</f>
        <v>245.61600000000004</v>
      </c>
      <c r="I3" s="10">
        <f>G3-H3</f>
        <v>631.58400000000006</v>
      </c>
      <c r="J3" s="19">
        <f>F3/$F$13</f>
        <v>0.20670508223201869</v>
      </c>
      <c r="K3" s="19">
        <f>G3/$G$13</f>
        <v>0.24031891733971675</v>
      </c>
      <c r="L3" s="19">
        <f>I3/F3</f>
        <v>0.13158</v>
      </c>
    </row>
    <row r="4" spans="1:15" x14ac:dyDescent="0.25">
      <c r="A4" s="12" t="s">
        <v>26</v>
      </c>
      <c r="B4" s="14" t="s">
        <v>25</v>
      </c>
      <c r="C4" s="18">
        <v>14.17</v>
      </c>
      <c r="D4" s="24">
        <v>250</v>
      </c>
      <c r="E4" s="17">
        <f>0.24*12</f>
        <v>2.88</v>
      </c>
      <c r="F4" s="18">
        <f>C4*D4</f>
        <v>3542.5</v>
      </c>
      <c r="G4" s="18">
        <f t="shared" si="0"/>
        <v>619.20000000000005</v>
      </c>
      <c r="H4" s="7">
        <f>G4*0.28</f>
        <v>173.37600000000003</v>
      </c>
      <c r="I4" s="10">
        <f>G4-H4</f>
        <v>445.82400000000001</v>
      </c>
      <c r="J4" s="19">
        <f>F4/$F$13</f>
        <v>0.15255265704310964</v>
      </c>
      <c r="K4" s="19">
        <f>G4/$G$13</f>
        <v>0.16963688282803535</v>
      </c>
      <c r="L4" s="19">
        <f>I4/F4</f>
        <v>0.1258501058574453</v>
      </c>
    </row>
    <row r="5" spans="1:15" x14ac:dyDescent="0.25">
      <c r="A5" s="23" t="s">
        <v>20</v>
      </c>
      <c r="B5" s="13" t="s">
        <v>19</v>
      </c>
      <c r="C5" s="18">
        <v>11.58</v>
      </c>
      <c r="D5" s="24">
        <v>200</v>
      </c>
      <c r="E5" s="17">
        <f>0.17*12</f>
        <v>2.04</v>
      </c>
      <c r="F5" s="18">
        <f>C5*D5</f>
        <v>2316</v>
      </c>
      <c r="G5" s="18">
        <f t="shared" si="0"/>
        <v>350.88</v>
      </c>
      <c r="H5" s="7">
        <f>G5*0.28</f>
        <v>98.246400000000008</v>
      </c>
      <c r="I5" s="10">
        <f>G5-H5</f>
        <v>252.6336</v>
      </c>
      <c r="J5" s="19">
        <f>F5/$F$13</f>
        <v>9.973520217694902E-2</v>
      </c>
      <c r="K5" s="19">
        <f>G5/$G$13</f>
        <v>9.6127566935886685E-2</v>
      </c>
      <c r="L5" s="19">
        <f>I5/F5</f>
        <v>0.1090818652849741</v>
      </c>
      <c r="O5" s="25"/>
    </row>
    <row r="6" spans="1:15" x14ac:dyDescent="0.25">
      <c r="A6" s="12" t="s">
        <v>28</v>
      </c>
      <c r="B6" s="15" t="s">
        <v>27</v>
      </c>
      <c r="C6" s="18">
        <v>8.81</v>
      </c>
      <c r="D6" s="24">
        <v>200</v>
      </c>
      <c r="E6" s="17">
        <f>0.12*12</f>
        <v>1.44</v>
      </c>
      <c r="F6" s="18">
        <f>C6*D6</f>
        <v>1762</v>
      </c>
      <c r="G6" s="18">
        <f t="shared" si="0"/>
        <v>247.68</v>
      </c>
      <c r="H6" s="7">
        <f>G6*0.28</f>
        <v>69.350400000000008</v>
      </c>
      <c r="I6" s="10">
        <f>G6-H6</f>
        <v>178.3296</v>
      </c>
      <c r="J6" s="19">
        <f>F6/$F$13</f>
        <v>7.5877990602670198E-2</v>
      </c>
      <c r="K6" s="19">
        <f>G6/$G$13</f>
        <v>6.7854753131214141E-2</v>
      </c>
      <c r="L6" s="19">
        <f>I6/F6</f>
        <v>0.10120862656072645</v>
      </c>
    </row>
    <row r="7" spans="1:15" x14ac:dyDescent="0.25">
      <c r="A7" s="12" t="s">
        <v>22</v>
      </c>
      <c r="B7" s="15" t="s">
        <v>21</v>
      </c>
      <c r="C7" s="18">
        <v>18.11</v>
      </c>
      <c r="D7" s="24">
        <v>75</v>
      </c>
      <c r="E7" s="17">
        <f>0.7*4</f>
        <v>2.8</v>
      </c>
      <c r="F7" s="18">
        <f>C7*D7</f>
        <v>1358.25</v>
      </c>
      <c r="G7" s="18">
        <f t="shared" si="0"/>
        <v>180.6</v>
      </c>
      <c r="H7" s="7">
        <f>G7*0.28</f>
        <v>50.568000000000005</v>
      </c>
      <c r="I7" s="10">
        <f>G7-H7</f>
        <v>130.03199999999998</v>
      </c>
      <c r="J7" s="19">
        <f>F7/$F$13</f>
        <v>5.849107873784154E-2</v>
      </c>
      <c r="K7" s="19">
        <f>G7/$G$13</f>
        <v>4.9477424158176971E-2</v>
      </c>
      <c r="L7" s="19">
        <f>I7/F7</f>
        <v>9.573495306460518E-2</v>
      </c>
    </row>
    <row r="8" spans="1:15" x14ac:dyDescent="0.25">
      <c r="A8" s="23" t="s">
        <v>35</v>
      </c>
      <c r="B8" s="13" t="s">
        <v>34</v>
      </c>
      <c r="C8" s="18">
        <v>10.9</v>
      </c>
      <c r="D8" s="24">
        <v>75</v>
      </c>
      <c r="E8" s="17">
        <f>0.4*4</f>
        <v>1.6</v>
      </c>
      <c r="F8" s="18">
        <f>C8*D8</f>
        <v>817.5</v>
      </c>
      <c r="G8" s="18">
        <f t="shared" si="0"/>
        <v>103.2</v>
      </c>
      <c r="H8" s="7">
        <f>G8*0.28</f>
        <v>28.896000000000004</v>
      </c>
      <c r="I8" s="10">
        <f>G8-H8</f>
        <v>74.304000000000002</v>
      </c>
      <c r="J8" s="19">
        <f>F8/$F$13</f>
        <v>3.5204459317640685E-2</v>
      </c>
      <c r="K8" s="19">
        <f>G8/$G$13</f>
        <v>2.8272813804672555E-2</v>
      </c>
      <c r="L8" s="19">
        <f>I8/F8</f>
        <v>9.0891743119266052E-2</v>
      </c>
    </row>
    <row r="9" spans="1:15" x14ac:dyDescent="0.25">
      <c r="A9" s="23" t="s">
        <v>36</v>
      </c>
      <c r="B9" s="16" t="s">
        <v>31</v>
      </c>
      <c r="C9" s="18">
        <v>21.12</v>
      </c>
      <c r="D9" s="24">
        <v>50</v>
      </c>
      <c r="E9" s="17">
        <f>0.75*4</f>
        <v>3</v>
      </c>
      <c r="F9" s="18">
        <f>C9*D9</f>
        <v>1056</v>
      </c>
      <c r="G9" s="18">
        <f t="shared" si="0"/>
        <v>129</v>
      </c>
      <c r="H9" s="7">
        <f>G9*0.28</f>
        <v>36.120000000000005</v>
      </c>
      <c r="I9" s="10">
        <f>G9-H9</f>
        <v>92.88</v>
      </c>
      <c r="J9" s="19">
        <f>F9/$F$13</f>
        <v>4.5475118091044112E-2</v>
      </c>
      <c r="K9" s="19">
        <f>G9/$G$13</f>
        <v>3.5341017255840691E-2</v>
      </c>
      <c r="L9" s="19">
        <f>I9/F9</f>
        <v>8.7954545454545452E-2</v>
      </c>
    </row>
    <row r="10" spans="1:15" x14ac:dyDescent="0.25">
      <c r="A10" s="23" t="s">
        <v>24</v>
      </c>
      <c r="B10" s="13" t="s">
        <v>23</v>
      </c>
      <c r="C10" s="18">
        <v>11.39</v>
      </c>
      <c r="D10" s="24">
        <v>75</v>
      </c>
      <c r="E10" s="17">
        <f>0.37*4</f>
        <v>1.48</v>
      </c>
      <c r="F10" s="18">
        <f>C10*D10</f>
        <v>854.25</v>
      </c>
      <c r="G10" s="18">
        <f t="shared" si="0"/>
        <v>95.46</v>
      </c>
      <c r="H10" s="7">
        <f>G10*0.28</f>
        <v>26.7288</v>
      </c>
      <c r="I10" s="10">
        <f>G10-H10</f>
        <v>68.731200000000001</v>
      </c>
      <c r="J10" s="19">
        <f>F10/$F$13</f>
        <v>3.6787045103479576E-2</v>
      </c>
      <c r="K10" s="19">
        <f>G10/$G$13</f>
        <v>2.6152352769322113E-2</v>
      </c>
      <c r="L10" s="19">
        <f>I10/F10</f>
        <v>8.0457945566286215E-2</v>
      </c>
    </row>
    <row r="11" spans="1:15" x14ac:dyDescent="0.25">
      <c r="A11" s="23" t="s">
        <v>30</v>
      </c>
      <c r="B11" s="13" t="s">
        <v>29</v>
      </c>
      <c r="C11" s="18">
        <v>10.23</v>
      </c>
      <c r="D11" s="24">
        <v>75</v>
      </c>
      <c r="E11" s="17">
        <f>0.3*4</f>
        <v>1.2</v>
      </c>
      <c r="F11" s="18">
        <f>C11*D11</f>
        <v>767.25</v>
      </c>
      <c r="G11" s="18">
        <f t="shared" si="0"/>
        <v>77.400000000000006</v>
      </c>
      <c r="H11" s="7">
        <f>G11*0.28</f>
        <v>21.672000000000004</v>
      </c>
      <c r="I11" s="10">
        <f>G11-H11</f>
        <v>55.728000000000002</v>
      </c>
      <c r="J11" s="19">
        <f>F11/$F$13</f>
        <v>3.3040515488024239E-2</v>
      </c>
      <c r="K11" s="19">
        <f>G11/$G$13</f>
        <v>2.1204610353504419E-2</v>
      </c>
      <c r="L11" s="19">
        <f>I11/F11</f>
        <v>7.2633431085043984E-2</v>
      </c>
    </row>
    <row r="12" spans="1:15" x14ac:dyDescent="0.25">
      <c r="A12" s="23" t="s">
        <v>33</v>
      </c>
      <c r="B12" s="16" t="s">
        <v>32</v>
      </c>
      <c r="C12" s="18">
        <v>20.63</v>
      </c>
      <c r="D12" s="24">
        <v>48</v>
      </c>
      <c r="E12" s="17">
        <f>(0.2+0.18+0.36)/3*4</f>
        <v>0.98666666666666669</v>
      </c>
      <c r="F12" s="18">
        <f>C12*D12</f>
        <v>990.24</v>
      </c>
      <c r="G12" s="18">
        <f t="shared" si="0"/>
        <v>40.729599999999998</v>
      </c>
      <c r="H12" s="7">
        <f>G12*0.28</f>
        <v>11.404288000000001</v>
      </c>
      <c r="I12" s="10">
        <f>G12-H12</f>
        <v>29.325311999999997</v>
      </c>
      <c r="J12" s="19">
        <f>F12/$F$13</f>
        <v>4.2643258464465456E-2</v>
      </c>
      <c r="K12" s="19">
        <f>G12/$G$13</f>
        <v>1.1158337181577434E-2</v>
      </c>
      <c r="L12" s="19">
        <f>I12/F12</f>
        <v>2.9614348036839551E-2</v>
      </c>
    </row>
    <row r="13" spans="1:15" x14ac:dyDescent="0.25">
      <c r="E13" s="6" t="s">
        <v>8</v>
      </c>
      <c r="F13" s="1">
        <f>SUM(F2:F12)</f>
        <v>23221.49</v>
      </c>
      <c r="G13" s="1">
        <f>SUM(G2:G12)</f>
        <v>3650.1495999999997</v>
      </c>
      <c r="H13" s="9">
        <f>SUM(H2:H12)</f>
        <v>1022.041888</v>
      </c>
      <c r="I13" s="11">
        <f>SUM(I2:I12)</f>
        <v>2628.1077120000004</v>
      </c>
    </row>
    <row r="14" spans="1:15" x14ac:dyDescent="0.25">
      <c r="F14" s="2" t="s">
        <v>9</v>
      </c>
      <c r="G14" s="3">
        <f>G13/F13</f>
        <v>0.15718843192232709</v>
      </c>
    </row>
    <row r="15" spans="1:15" x14ac:dyDescent="0.25">
      <c r="F15" s="4" t="s">
        <v>10</v>
      </c>
      <c r="G15" s="5">
        <f>I13/F13</f>
        <v>0.11317567098407554</v>
      </c>
    </row>
  </sheetData>
  <sortState ref="A2:L12">
    <sortCondition descending="1" ref="L2:L12"/>
    <sortCondition ref="C2:C1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Ribeiro</dc:creator>
  <cp:lastModifiedBy>Jorge Ribeiro</cp:lastModifiedBy>
  <dcterms:created xsi:type="dcterms:W3CDTF">2024-05-11T23:17:39Z</dcterms:created>
  <dcterms:modified xsi:type="dcterms:W3CDTF">2025-10-26T16:55:58Z</dcterms:modified>
</cp:coreProperties>
</file>