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ge Ribeiro\Desktop\"/>
    </mc:Choice>
  </mc:AlternateContent>
  <bookViews>
    <workbookView xWindow="0" yWindow="0" windowWidth="25200" windowHeight="13275"/>
  </bookViews>
  <sheets>
    <sheet name="Fo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E13" i="1"/>
  <c r="G2" i="1"/>
  <c r="G5" i="1"/>
  <c r="G8" i="1"/>
  <c r="G10" i="1"/>
  <c r="G12" i="1"/>
  <c r="G6" i="1"/>
  <c r="G7" i="1"/>
  <c r="G9" i="1"/>
  <c r="G11" i="1"/>
  <c r="G4" i="1"/>
  <c r="G3" i="1"/>
  <c r="E4" i="1"/>
  <c r="E2" i="1"/>
  <c r="E11" i="1"/>
  <c r="E9" i="1"/>
  <c r="E7" i="1"/>
  <c r="E6" i="1"/>
  <c r="E12" i="1"/>
  <c r="E10" i="1"/>
  <c r="E8" i="1"/>
  <c r="E5" i="1"/>
  <c r="F5" i="1"/>
  <c r="F8" i="1"/>
  <c r="F10" i="1"/>
  <c r="F12" i="1"/>
  <c r="F6" i="1"/>
  <c r="F7" i="1"/>
  <c r="F9" i="1"/>
  <c r="F11" i="1"/>
  <c r="F2" i="1"/>
  <c r="F4" i="1"/>
  <c r="F13" i="1"/>
  <c r="F3" i="1"/>
  <c r="H5" i="1" l="1"/>
  <c r="H8" i="1"/>
  <c r="I8" i="1" s="1"/>
  <c r="L8" i="1" s="1"/>
  <c r="H10" i="1"/>
  <c r="H12" i="1"/>
  <c r="I12" i="1" s="1"/>
  <c r="L12" i="1" s="1"/>
  <c r="H9" i="1"/>
  <c r="H2" i="1"/>
  <c r="H4" i="1"/>
  <c r="I4" i="1" s="1"/>
  <c r="L4" i="1" s="1"/>
  <c r="H13" i="1"/>
  <c r="I13" i="1" s="1"/>
  <c r="L13" i="1" s="1"/>
  <c r="E3" i="1"/>
  <c r="I2" i="1" l="1"/>
  <c r="L2" i="1" s="1"/>
  <c r="H3" i="1"/>
  <c r="I3" i="1" s="1"/>
  <c r="L3" i="1" s="1"/>
  <c r="F14" i="1"/>
  <c r="G14" i="1"/>
  <c r="I10" i="1"/>
  <c r="L10" i="1" s="1"/>
  <c r="I5" i="1"/>
  <c r="L5" i="1" s="1"/>
  <c r="I9" i="1"/>
  <c r="L9" i="1" s="1"/>
  <c r="H11" i="1"/>
  <c r="I11" i="1" s="1"/>
  <c r="L11" i="1" s="1"/>
  <c r="H7" i="1"/>
  <c r="I7" i="1" s="1"/>
  <c r="L7" i="1" s="1"/>
  <c r="H6" i="1"/>
  <c r="I6" i="1" s="1"/>
  <c r="L6" i="1" s="1"/>
  <c r="H14" i="1" l="1"/>
  <c r="K5" i="1"/>
  <c r="K2" i="1"/>
  <c r="K12" i="1"/>
  <c r="K8" i="1"/>
  <c r="K4" i="1"/>
  <c r="K10" i="1"/>
  <c r="K13" i="1"/>
  <c r="K3" i="1"/>
  <c r="K6" i="1"/>
  <c r="K7" i="1"/>
  <c r="K9" i="1"/>
  <c r="J6" i="1"/>
  <c r="J7" i="1"/>
  <c r="J9" i="1"/>
  <c r="J5" i="1"/>
  <c r="J2" i="1"/>
  <c r="J8" i="1"/>
  <c r="J4" i="1"/>
  <c r="J10" i="1"/>
  <c r="J13" i="1"/>
  <c r="J12" i="1"/>
  <c r="J3" i="1"/>
  <c r="J11" i="1"/>
  <c r="K11" i="1"/>
  <c r="G15" i="1"/>
  <c r="I14" i="1"/>
  <c r="G16" i="1" l="1"/>
  <c r="I15" i="1"/>
</calcChain>
</file>

<file path=xl/sharedStrings.xml><?xml version="1.0" encoding="utf-8"?>
<sst xmlns="http://schemas.openxmlformats.org/spreadsheetml/2006/main" count="40" uniqueCount="39">
  <si>
    <t>Ticker</t>
  </si>
  <si>
    <t>Nome</t>
  </si>
  <si>
    <t>Div Share</t>
  </si>
  <si>
    <t>Shares</t>
  </si>
  <si>
    <t>IVR</t>
  </si>
  <si>
    <t>AGNC</t>
  </si>
  <si>
    <t>ABR</t>
  </si>
  <si>
    <t>CIM</t>
  </si>
  <si>
    <t>EPR</t>
  </si>
  <si>
    <t>Invesco Mortgage Capital Inc</t>
  </si>
  <si>
    <t>AGNC Investment Corp</t>
  </si>
  <si>
    <t>Arbor Realty Trust Inc.</t>
  </si>
  <si>
    <t>Chimera Investment Corp</t>
  </si>
  <si>
    <t>EPR Properties</t>
  </si>
  <si>
    <t>Div Anual EUR</t>
  </si>
  <si>
    <t>IRS EUR</t>
  </si>
  <si>
    <t>Div Líquido EUR</t>
  </si>
  <si>
    <t>Investimento EUR</t>
  </si>
  <si>
    <t>TOTAL</t>
  </si>
  <si>
    <t>Yield Bruto</t>
  </si>
  <si>
    <t>Yield Líquido</t>
  </si>
  <si>
    <t>% no Portefólio</t>
  </si>
  <si>
    <t>% do dividendo</t>
  </si>
  <si>
    <t>Trimestral</t>
  </si>
  <si>
    <t>Preço XTB</t>
  </si>
  <si>
    <t>NAT</t>
  </si>
  <si>
    <t>Nordic American Tanker Ltd</t>
  </si>
  <si>
    <t>Flex LNG</t>
  </si>
  <si>
    <t>FLNG</t>
  </si>
  <si>
    <t>WBA</t>
  </si>
  <si>
    <t>Walgreens Boot Aliance</t>
  </si>
  <si>
    <t>British American Tobacco PLC</t>
  </si>
  <si>
    <t>BTI</t>
  </si>
  <si>
    <t>Proximus SADP</t>
  </si>
  <si>
    <t>PROX</t>
  </si>
  <si>
    <t>GNL</t>
  </si>
  <si>
    <t>Global Net Lease Inc</t>
  </si>
  <si>
    <t>Enbridge Inc</t>
  </si>
  <si>
    <t>ENB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</si>
</sst>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[$$-2C0A]\ #,##0.00"/>
    <numFmt numFmtId="165" formatCode="_-* #,##0.00\ [$€-816]_-;\-* #,##0.00\ [$€-816]_-;_-* &quot;-&quot;??\ [$€-816]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0" fillId="7" borderId="0" applyNumberFormat="0" applyBorder="0" applyAlignment="0" applyProtection="0"/>
  </cellStyleXfs>
  <cellXfs count="16">
    <xf numFmtId="0" fontId="0" fillId="0" borderId="0" xfId="0"/>
    <xf numFmtId="0" fontId="0" fillId="4" borderId="1" xfId="0" applyFill="1" applyBorder="1"/>
    <xf numFmtId="164" fontId="0" fillId="4" borderId="1" xfId="0" applyNumberFormat="1" applyFill="1" applyBorder="1"/>
    <xf numFmtId="44" fontId="0" fillId="4" borderId="1" xfId="1" applyFont="1" applyFill="1" applyBorder="1"/>
    <xf numFmtId="10" fontId="0" fillId="4" borderId="1" xfId="2" applyNumberFormat="1" applyFont="1" applyFill="1" applyBorder="1"/>
    <xf numFmtId="44" fontId="5" fillId="5" borderId="1" xfId="0" applyNumberFormat="1" applyFont="1" applyFill="1" applyBorder="1"/>
    <xf numFmtId="44" fontId="6" fillId="5" borderId="1" xfId="0" applyNumberFormat="1" applyFont="1" applyFill="1" applyBorder="1"/>
    <xf numFmtId="0" fontId="7" fillId="3" borderId="1" xfId="4" applyFont="1" applyBorder="1"/>
    <xf numFmtId="10" fontId="7" fillId="3" borderId="1" xfId="4" applyNumberFormat="1" applyFont="1" applyBorder="1"/>
    <xf numFmtId="0" fontId="8" fillId="2" borderId="1" xfId="3" applyFont="1" applyBorder="1"/>
    <xf numFmtId="10" fontId="8" fillId="2" borderId="1" xfId="3" applyNumberFormat="1" applyFont="1" applyBorder="1"/>
    <xf numFmtId="0" fontId="5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44" fontId="5" fillId="5" borderId="1" xfId="0" applyNumberFormat="1" applyFont="1" applyFill="1" applyBorder="1" applyAlignment="1">
      <alignment horizontal="center"/>
    </xf>
    <xf numFmtId="165" fontId="0" fillId="4" borderId="1" xfId="0" applyNumberFormat="1" applyFill="1" applyBorder="1"/>
    <xf numFmtId="0" fontId="9" fillId="7" borderId="1" xfId="5" applyFont="1" applyBorder="1" applyAlignment="1">
      <alignment horizontal="center"/>
    </xf>
  </cellXfs>
  <cellStyles count="6">
    <cellStyle name="Cor5" xfId="5" builtinId="45"/>
    <cellStyle name="Correto" xfId="3" builtinId="26"/>
    <cellStyle name="Moeda" xfId="1" builtinId="4"/>
    <cellStyle name="Neutro" xfId="4" builtinId="28"/>
    <cellStyle name="Normal" xfId="0" builtinId="0"/>
    <cellStyle name="Pe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Investimento</a:t>
            </a:r>
            <a:r>
              <a:rPr lang="pt-PT" baseline="0"/>
              <a:t> por ação</a:t>
            </a:r>
            <a:endParaRPr lang="pt-P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>
        <c:manualLayout>
          <c:layoutTarget val="inner"/>
          <c:xMode val="edge"/>
          <c:yMode val="edge"/>
          <c:x val="0.18565230667052923"/>
          <c:y val="9.5811057487284551E-2"/>
          <c:w val="0.72325039969182103"/>
          <c:h val="0.6593474910636587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2.6827632461435031E-3"/>
                  <c:y val="-2.3774141907915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6827632461435278E-3"/>
                  <c:y val="-7.1322425723746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6827632461435278E-3"/>
                  <c:y val="-3.1698855877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8.3209496677704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5.0972501676727032E-2"/>
                  <c:y val="-3.16988558772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Folha1!$A$2:$A$13</c:f>
              <c:strCache>
                <c:ptCount val="12"/>
                <c:pt idx="0">
                  <c:v>PROX</c:v>
                </c:pt>
                <c:pt idx="1">
                  <c:v>IVR</c:v>
                </c:pt>
                <c:pt idx="2">
                  <c:v>GNL</c:v>
                </c:pt>
                <c:pt idx="3">
                  <c:v>AGNC</c:v>
                </c:pt>
                <c:pt idx="4">
                  <c:v>NAT</c:v>
                </c:pt>
                <c:pt idx="5">
                  <c:v>FLNG</c:v>
                </c:pt>
                <c:pt idx="6">
                  <c:v>ABR</c:v>
                </c:pt>
                <c:pt idx="7">
                  <c:v>WBA</c:v>
                </c:pt>
                <c:pt idx="8">
                  <c:v>CIM</c:v>
                </c:pt>
                <c:pt idx="9">
                  <c:v>BTI</c:v>
                </c:pt>
                <c:pt idx="10">
                  <c:v>EPR</c:v>
                </c:pt>
                <c:pt idx="11">
                  <c:v>ENB</c:v>
                </c:pt>
              </c:strCache>
            </c:strRef>
          </c:cat>
          <c:val>
            <c:numRef>
              <c:f>Folha1!$F$2:$F$13</c:f>
              <c:numCache>
                <c:formatCode>_("€"* #,##0.00_);_("€"* \(#,##0.00\);_("€"* "-"??_);_(@_)</c:formatCode>
                <c:ptCount val="12"/>
                <c:pt idx="0">
                  <c:v>1476.6</c:v>
                </c:pt>
                <c:pt idx="1">
                  <c:v>975.60000000000014</c:v>
                </c:pt>
                <c:pt idx="2">
                  <c:v>778</c:v>
                </c:pt>
                <c:pt idx="3">
                  <c:v>784.80000000000007</c:v>
                </c:pt>
                <c:pt idx="4">
                  <c:v>822.5</c:v>
                </c:pt>
                <c:pt idx="5">
                  <c:v>826.7</c:v>
                </c:pt>
                <c:pt idx="6">
                  <c:v>427.8</c:v>
                </c:pt>
                <c:pt idx="7">
                  <c:v>300</c:v>
                </c:pt>
                <c:pt idx="8">
                  <c:v>446.70000000000005</c:v>
                </c:pt>
                <c:pt idx="9">
                  <c:v>479.1</c:v>
                </c:pt>
                <c:pt idx="10">
                  <c:v>678</c:v>
                </c:pt>
                <c:pt idx="11">
                  <c:v>582.75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07416800"/>
        <c:axId val="-1607416256"/>
      </c:barChart>
      <c:catAx>
        <c:axId val="-1607416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1607416256"/>
        <c:crosses val="autoZero"/>
        <c:auto val="1"/>
        <c:lblAlgn val="ctr"/>
        <c:lblOffset val="100"/>
        <c:noMultiLvlLbl val="0"/>
      </c:catAx>
      <c:valAx>
        <c:axId val="-160741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1607416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Precentagem mo Portefólio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Folha1!$B$2:$B$13</c:f>
              <c:strCache>
                <c:ptCount val="12"/>
                <c:pt idx="0">
                  <c:v>Proximus SADP</c:v>
                </c:pt>
                <c:pt idx="1">
                  <c:v>Invesco Mortgage Capital Inc</c:v>
                </c:pt>
                <c:pt idx="2">
                  <c:v>Global Net Lease Inc</c:v>
                </c:pt>
                <c:pt idx="3">
                  <c:v>AGNC Investment Corp</c:v>
                </c:pt>
                <c:pt idx="4">
                  <c:v>Nordic American Tanker Ltd</c:v>
                </c:pt>
                <c:pt idx="5">
                  <c:v>Flex LNG</c:v>
                </c:pt>
                <c:pt idx="6">
                  <c:v>Arbor Realty Trust Inc.</c:v>
                </c:pt>
                <c:pt idx="7">
                  <c:v>Walgreens Boot Aliance</c:v>
                </c:pt>
                <c:pt idx="8">
                  <c:v>Chimera Investment Corp</c:v>
                </c:pt>
                <c:pt idx="9">
                  <c:v>British American Tobacco PLC</c:v>
                </c:pt>
                <c:pt idx="10">
                  <c:v>EPR Properties</c:v>
                </c:pt>
                <c:pt idx="11">
                  <c:v>Enbridge Inc</c:v>
                </c:pt>
              </c:strCache>
            </c:strRef>
          </c:cat>
          <c:val>
            <c:numRef>
              <c:f>Folha1!$J$2:$J$13</c:f>
              <c:numCache>
                <c:formatCode>0.00%</c:formatCode>
                <c:ptCount val="12"/>
                <c:pt idx="0">
                  <c:v>0.17212699115817942</c:v>
                </c:pt>
                <c:pt idx="1">
                  <c:v>0.11372551305290524</c:v>
                </c:pt>
                <c:pt idx="2">
                  <c:v>9.0691317297212234E-2</c:v>
                </c:pt>
                <c:pt idx="3">
                  <c:v>9.1483992049938526E-2</c:v>
                </c:pt>
                <c:pt idx="4">
                  <c:v>9.5878674134906264E-2</c:v>
                </c:pt>
                <c:pt idx="5">
                  <c:v>9.6368267364531315E-2</c:v>
                </c:pt>
                <c:pt idx="6">
                  <c:v>4.9868567531808995E-2</c:v>
                </c:pt>
                <c:pt idx="7">
                  <c:v>3.4970944973218086E-2</c:v>
                </c:pt>
                <c:pt idx="8">
                  <c:v>5.2071737065121734E-2</c:v>
                </c:pt>
                <c:pt idx="9">
                  <c:v>5.5848599122229288E-2</c:v>
                </c:pt>
                <c:pt idx="10">
                  <c:v>7.9034335639472875E-2</c:v>
                </c:pt>
                <c:pt idx="11">
                  <c:v>6.7931060610476129E-2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Precentagem do Dividendo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111111111111108E-2"/>
          <c:y val="0.17171296296296298"/>
          <c:w val="0.93888888888888888"/>
          <c:h val="0.2877744969378827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62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5">
                  <a:tint val="41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5">
                  <a:shade val="51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5">
                  <a:tint val="52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>
                  <a:tint val="9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5">
                  <a:shade val="94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5">
                  <a:tint val="63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5">
                  <a:shade val="83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8"/>
            <c:bubble3D val="0"/>
            <c:spPr>
              <a:solidFill>
                <a:schemeClr val="accent5">
                  <a:tint val="74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9"/>
            <c:bubble3D val="0"/>
            <c:spPr>
              <a:solidFill>
                <a:schemeClr val="accent5">
                  <a:shade val="73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0"/>
            <c:bubble3D val="0"/>
            <c:spPr>
              <a:solidFill>
                <a:schemeClr val="accent5">
                  <a:tint val="84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1"/>
            <c:bubble3D val="0"/>
            <c:spPr>
              <a:solidFill>
                <a:schemeClr val="accent5">
                  <a:shade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cat>
            <c:strRef>
              <c:f>Folha1!$B$2:$B$13</c:f>
              <c:strCache>
                <c:ptCount val="12"/>
                <c:pt idx="0">
                  <c:v>Proximus SADP</c:v>
                </c:pt>
                <c:pt idx="1">
                  <c:v>Invesco Mortgage Capital Inc</c:v>
                </c:pt>
                <c:pt idx="2">
                  <c:v>Global Net Lease Inc</c:v>
                </c:pt>
                <c:pt idx="3">
                  <c:v>AGNC Investment Corp</c:v>
                </c:pt>
                <c:pt idx="4">
                  <c:v>Nordic American Tanker Ltd</c:v>
                </c:pt>
                <c:pt idx="5">
                  <c:v>Flex LNG</c:v>
                </c:pt>
                <c:pt idx="6">
                  <c:v>Arbor Realty Trust Inc.</c:v>
                </c:pt>
                <c:pt idx="7">
                  <c:v>Walgreens Boot Aliance</c:v>
                </c:pt>
                <c:pt idx="8">
                  <c:v>Chimera Investment Corp</c:v>
                </c:pt>
                <c:pt idx="9">
                  <c:v>British American Tobacco PLC</c:v>
                </c:pt>
                <c:pt idx="10">
                  <c:v>EPR Properties</c:v>
                </c:pt>
                <c:pt idx="11">
                  <c:v>Enbridge Inc</c:v>
                </c:pt>
              </c:strCache>
            </c:strRef>
          </c:cat>
          <c:val>
            <c:numRef>
              <c:f>Folha1!$K$2:$K$13</c:f>
              <c:numCache>
                <c:formatCode>0.00%</c:formatCode>
                <c:ptCount val="12"/>
                <c:pt idx="0">
                  <c:v>0.24772914946325353</c:v>
                </c:pt>
                <c:pt idx="1">
                  <c:v>0.15854665565648227</c:v>
                </c:pt>
                <c:pt idx="2">
                  <c:v>9.8265895953757232E-2</c:v>
                </c:pt>
                <c:pt idx="3">
                  <c:v>9.5127993393889346E-2</c:v>
                </c:pt>
                <c:pt idx="4">
                  <c:v>9.909165978530142E-2</c:v>
                </c:pt>
                <c:pt idx="5">
                  <c:v>8.6705202312138741E-2</c:v>
                </c:pt>
                <c:pt idx="6">
                  <c:v>4.2609413707679608E-2</c:v>
                </c:pt>
                <c:pt idx="7">
                  <c:v>2.4772914946325355E-2</c:v>
                </c:pt>
                <c:pt idx="8">
                  <c:v>3.4186622625928989E-2</c:v>
                </c:pt>
                <c:pt idx="9">
                  <c:v>3.6663914120561525E-2</c:v>
                </c:pt>
                <c:pt idx="10">
                  <c:v>4.3104872006606114E-2</c:v>
                </c:pt>
                <c:pt idx="11">
                  <c:v>3.3195706028075977E-2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Dividendo Brtuto vs Líquido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Folha1!$B$2:$B$13</c:f>
              <c:strCache>
                <c:ptCount val="12"/>
                <c:pt idx="0">
                  <c:v>Proximus SADP</c:v>
                </c:pt>
                <c:pt idx="1">
                  <c:v>Invesco Mortgage Capital Inc</c:v>
                </c:pt>
                <c:pt idx="2">
                  <c:v>Global Net Lease Inc</c:v>
                </c:pt>
                <c:pt idx="3">
                  <c:v>AGNC Investment Corp</c:v>
                </c:pt>
                <c:pt idx="4">
                  <c:v>Nordic American Tanker Ltd</c:v>
                </c:pt>
                <c:pt idx="5">
                  <c:v>Flex LNG</c:v>
                </c:pt>
                <c:pt idx="6">
                  <c:v>Arbor Realty Trust Inc.</c:v>
                </c:pt>
                <c:pt idx="7">
                  <c:v>Walgreens Boot Aliance</c:v>
                </c:pt>
                <c:pt idx="8">
                  <c:v>Chimera Investment Corp</c:v>
                </c:pt>
                <c:pt idx="9">
                  <c:v>British American Tobacco PLC</c:v>
                </c:pt>
                <c:pt idx="10">
                  <c:v>EPR Properties</c:v>
                </c:pt>
                <c:pt idx="11">
                  <c:v>Enbridge Inc</c:v>
                </c:pt>
              </c:strCache>
            </c:strRef>
          </c:cat>
          <c:val>
            <c:numRef>
              <c:f>Folha1!$G$2:$G$13</c:f>
              <c:numCache>
                <c:formatCode>_("€"* #,##0.00_);_("€"* \(#,##0.00\);_("€"* "-"??_);_(@_)</c:formatCode>
                <c:ptCount val="12"/>
                <c:pt idx="0">
                  <c:v>276</c:v>
                </c:pt>
                <c:pt idx="1">
                  <c:v>176.64000000000001</c:v>
                </c:pt>
                <c:pt idx="2">
                  <c:v>109.48</c:v>
                </c:pt>
                <c:pt idx="3">
                  <c:v>105.98399999999999</c:v>
                </c:pt>
                <c:pt idx="4">
                  <c:v>110.4</c:v>
                </c:pt>
                <c:pt idx="5">
                  <c:v>96.600000000000009</c:v>
                </c:pt>
                <c:pt idx="6">
                  <c:v>47.472000000000001</c:v>
                </c:pt>
                <c:pt idx="7">
                  <c:v>27.6</c:v>
                </c:pt>
                <c:pt idx="8">
                  <c:v>38.088000000000001</c:v>
                </c:pt>
                <c:pt idx="9">
                  <c:v>40.847999999999999</c:v>
                </c:pt>
                <c:pt idx="10">
                  <c:v>48.024000000000001</c:v>
                </c:pt>
                <c:pt idx="11">
                  <c:v>36.984000000000002</c:v>
                </c:pt>
              </c:numCache>
            </c:numRef>
          </c:val>
        </c:ser>
        <c:ser>
          <c:idx val="1"/>
          <c:order val="1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Folha1!$B$2:$B$13</c:f>
              <c:strCache>
                <c:ptCount val="12"/>
                <c:pt idx="0">
                  <c:v>Proximus SADP</c:v>
                </c:pt>
                <c:pt idx="1">
                  <c:v>Invesco Mortgage Capital Inc</c:v>
                </c:pt>
                <c:pt idx="2">
                  <c:v>Global Net Lease Inc</c:v>
                </c:pt>
                <c:pt idx="3">
                  <c:v>AGNC Investment Corp</c:v>
                </c:pt>
                <c:pt idx="4">
                  <c:v>Nordic American Tanker Ltd</c:v>
                </c:pt>
                <c:pt idx="5">
                  <c:v>Flex LNG</c:v>
                </c:pt>
                <c:pt idx="6">
                  <c:v>Arbor Realty Trust Inc.</c:v>
                </c:pt>
                <c:pt idx="7">
                  <c:v>Walgreens Boot Aliance</c:v>
                </c:pt>
                <c:pt idx="8">
                  <c:v>Chimera Investment Corp</c:v>
                </c:pt>
                <c:pt idx="9">
                  <c:v>British American Tobacco PLC</c:v>
                </c:pt>
                <c:pt idx="10">
                  <c:v>EPR Properties</c:v>
                </c:pt>
                <c:pt idx="11">
                  <c:v>Enbridge Inc</c:v>
                </c:pt>
              </c:strCache>
            </c:strRef>
          </c:cat>
          <c:val>
            <c:numRef>
              <c:f>Folha1!$I$2:$I$13</c:f>
              <c:numCache>
                <c:formatCode>_("€"* #,##0.00_);_("€"* \(#,##0.00\);_("€"* "-"??_);_(@_)</c:formatCode>
                <c:ptCount val="12"/>
                <c:pt idx="0">
                  <c:v>198.72</c:v>
                </c:pt>
                <c:pt idx="1">
                  <c:v>127.1808</c:v>
                </c:pt>
                <c:pt idx="2">
                  <c:v>78.825600000000009</c:v>
                </c:pt>
                <c:pt idx="3">
                  <c:v>76.308479999999989</c:v>
                </c:pt>
                <c:pt idx="4">
                  <c:v>79.488</c:v>
                </c:pt>
                <c:pt idx="5">
                  <c:v>69.552000000000007</c:v>
                </c:pt>
                <c:pt idx="6">
                  <c:v>34.179839999999999</c:v>
                </c:pt>
                <c:pt idx="7">
                  <c:v>19.872</c:v>
                </c:pt>
                <c:pt idx="8">
                  <c:v>27.423359999999999</c:v>
                </c:pt>
                <c:pt idx="9">
                  <c:v>29.410559999999997</c:v>
                </c:pt>
                <c:pt idx="10">
                  <c:v>34.577280000000002</c:v>
                </c:pt>
                <c:pt idx="11">
                  <c:v>26.62848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07414624"/>
        <c:axId val="-1607414080"/>
      </c:barChart>
      <c:catAx>
        <c:axId val="-160741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1607414080"/>
        <c:crosses val="autoZero"/>
        <c:auto val="1"/>
        <c:lblAlgn val="ctr"/>
        <c:lblOffset val="100"/>
        <c:noMultiLvlLbl val="0"/>
      </c:catAx>
      <c:valAx>
        <c:axId val="-1607414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-160741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16</xdr:row>
      <xdr:rowOff>157161</xdr:rowOff>
    </xdr:from>
    <xdr:to>
      <xdr:col>6</xdr:col>
      <xdr:colOff>638176</xdr:colOff>
      <xdr:row>33</xdr:row>
      <xdr:rowOff>171450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695325</xdr:colOff>
      <xdr:row>16</xdr:row>
      <xdr:rowOff>157162</xdr:rowOff>
    </xdr:from>
    <xdr:to>
      <xdr:col>12</xdr:col>
      <xdr:colOff>609599</xdr:colOff>
      <xdr:row>34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85725</xdr:colOff>
      <xdr:row>16</xdr:row>
      <xdr:rowOff>176211</xdr:rowOff>
    </xdr:from>
    <xdr:to>
      <xdr:col>19</xdr:col>
      <xdr:colOff>104775</xdr:colOff>
      <xdr:row>31</xdr:row>
      <xdr:rowOff>66674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228599</xdr:colOff>
      <xdr:row>0</xdr:row>
      <xdr:rowOff>9526</xdr:rowOff>
    </xdr:from>
    <xdr:to>
      <xdr:col>22</xdr:col>
      <xdr:colOff>66674</xdr:colOff>
      <xdr:row>15</xdr:row>
      <xdr:rowOff>114300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D17" sqref="D17"/>
    </sheetView>
  </sheetViews>
  <sheetFormatPr defaultRowHeight="15" x14ac:dyDescent="0.25"/>
  <cols>
    <col min="1" max="1" width="8.7109375" customWidth="1"/>
    <col min="2" max="2" width="26.7109375" bestFit="1" customWidth="1"/>
    <col min="3" max="3" width="10" bestFit="1" customWidth="1"/>
    <col min="4" max="4" width="6.85546875" bestFit="1" customWidth="1"/>
    <col min="5" max="5" width="9.28515625" bestFit="1" customWidth="1"/>
    <col min="6" max="6" width="16.85546875" bestFit="1" customWidth="1"/>
    <col min="7" max="7" width="13.42578125" bestFit="1" customWidth="1"/>
    <col min="8" max="8" width="9.42578125" bestFit="1" customWidth="1"/>
    <col min="9" max="9" width="14.7109375" bestFit="1" customWidth="1"/>
    <col min="10" max="12" width="14.85546875" bestFit="1" customWidth="1"/>
  </cols>
  <sheetData>
    <row r="1" spans="1:12" x14ac:dyDescent="0.25">
      <c r="A1" s="15" t="s">
        <v>0</v>
      </c>
      <c r="B1" s="15" t="s">
        <v>1</v>
      </c>
      <c r="C1" s="15" t="s">
        <v>24</v>
      </c>
      <c r="D1" s="15" t="s">
        <v>3</v>
      </c>
      <c r="E1" s="15" t="s">
        <v>2</v>
      </c>
      <c r="F1" s="15" t="s">
        <v>17</v>
      </c>
      <c r="G1" s="15" t="s">
        <v>14</v>
      </c>
      <c r="H1" s="15" t="s">
        <v>15</v>
      </c>
      <c r="I1" s="15" t="s">
        <v>16</v>
      </c>
      <c r="J1" s="15" t="s">
        <v>21</v>
      </c>
      <c r="K1" s="15" t="s">
        <v>22</v>
      </c>
      <c r="L1" s="15" t="s">
        <v>20</v>
      </c>
    </row>
    <row r="2" spans="1:12" x14ac:dyDescent="0.25">
      <c r="A2" s="15" t="s">
        <v>34</v>
      </c>
      <c r="B2" s="1" t="s">
        <v>33</v>
      </c>
      <c r="C2" s="3">
        <v>6.42</v>
      </c>
      <c r="D2" s="12">
        <v>230</v>
      </c>
      <c r="E2" s="14">
        <f>0.7+0.5</f>
        <v>1.2</v>
      </c>
      <c r="F2" s="3">
        <f>C2*D2</f>
        <v>1476.6</v>
      </c>
      <c r="G2" s="3">
        <f>E2*D2</f>
        <v>276</v>
      </c>
      <c r="H2" s="3">
        <f>G2*0.28</f>
        <v>77.28</v>
      </c>
      <c r="I2" s="3">
        <f>G2-H2</f>
        <v>198.72</v>
      </c>
      <c r="J2" s="4">
        <f>F2/$F$14</f>
        <v>0.17212699115817942</v>
      </c>
      <c r="K2" s="4">
        <f>G2/$G$14</f>
        <v>0.24772914946325353</v>
      </c>
      <c r="L2" s="4">
        <f>I2/F2</f>
        <v>0.13457943925233645</v>
      </c>
    </row>
    <row r="3" spans="1:12" x14ac:dyDescent="0.25">
      <c r="A3" s="15" t="s">
        <v>4</v>
      </c>
      <c r="B3" s="1" t="s">
        <v>9</v>
      </c>
      <c r="C3" s="3">
        <v>8.1300000000000008</v>
      </c>
      <c r="D3" s="12">
        <v>120</v>
      </c>
      <c r="E3" s="2">
        <f>0.4*4</f>
        <v>1.6</v>
      </c>
      <c r="F3" s="3">
        <f>C3*D3</f>
        <v>975.60000000000014</v>
      </c>
      <c r="G3" s="3">
        <f>E3*D3*0.92</f>
        <v>176.64000000000001</v>
      </c>
      <c r="H3" s="3">
        <f>G3*0.28</f>
        <v>49.45920000000001</v>
      </c>
      <c r="I3" s="3">
        <f>G3-H3</f>
        <v>127.1808</v>
      </c>
      <c r="J3" s="4">
        <f>F3/$F$14</f>
        <v>0.11372551305290524</v>
      </c>
      <c r="K3" s="4">
        <f>G3/$G$14</f>
        <v>0.15854665565648227</v>
      </c>
      <c r="L3" s="4">
        <f>I3/F3</f>
        <v>0.13036162361623616</v>
      </c>
    </row>
    <row r="4" spans="1:12" x14ac:dyDescent="0.25">
      <c r="A4" s="15" t="s">
        <v>35</v>
      </c>
      <c r="B4" s="1" t="s">
        <v>36</v>
      </c>
      <c r="C4" s="3">
        <v>7.78</v>
      </c>
      <c r="D4" s="12">
        <v>100</v>
      </c>
      <c r="E4" s="2">
        <f>0.28*3+0.35</f>
        <v>1.19</v>
      </c>
      <c r="F4" s="3">
        <f>C4*D4</f>
        <v>778</v>
      </c>
      <c r="G4" s="3">
        <f>E4*D4*0.92</f>
        <v>109.48</v>
      </c>
      <c r="H4" s="3">
        <f>G4*0.28</f>
        <v>30.654400000000003</v>
      </c>
      <c r="I4" s="3">
        <f>G4-H4</f>
        <v>78.825600000000009</v>
      </c>
      <c r="J4" s="4">
        <f>F4/$F$14</f>
        <v>9.0691317297212234E-2</v>
      </c>
      <c r="K4" s="4">
        <f>G4/$G$14</f>
        <v>9.8265895953757232E-2</v>
      </c>
      <c r="L4" s="4">
        <f>I4/F4</f>
        <v>0.10131825192802058</v>
      </c>
    </row>
    <row r="5" spans="1:12" x14ac:dyDescent="0.25">
      <c r="A5" s="15" t="s">
        <v>5</v>
      </c>
      <c r="B5" s="1" t="s">
        <v>10</v>
      </c>
      <c r="C5" s="3">
        <v>9.81</v>
      </c>
      <c r="D5" s="12">
        <v>80</v>
      </c>
      <c r="E5" s="2">
        <f>0.12*12</f>
        <v>1.44</v>
      </c>
      <c r="F5" s="3">
        <f>C5*D5</f>
        <v>784.80000000000007</v>
      </c>
      <c r="G5" s="3">
        <f>E5*D5*0.92</f>
        <v>105.98399999999999</v>
      </c>
      <c r="H5" s="3">
        <f>G5*0.28</f>
        <v>29.675520000000002</v>
      </c>
      <c r="I5" s="3">
        <f>G5-H5</f>
        <v>76.308479999999989</v>
      </c>
      <c r="J5" s="4">
        <f>F5/$F$14</f>
        <v>9.1483992049938526E-2</v>
      </c>
      <c r="K5" s="4">
        <f>G5/$G$14</f>
        <v>9.5127993393889346E-2</v>
      </c>
      <c r="L5" s="4">
        <f>I5/F5</f>
        <v>9.7233027522935764E-2</v>
      </c>
    </row>
    <row r="6" spans="1:12" x14ac:dyDescent="0.25">
      <c r="A6" s="15" t="s">
        <v>25</v>
      </c>
      <c r="B6" s="1" t="s">
        <v>26</v>
      </c>
      <c r="C6" s="3">
        <v>3.29</v>
      </c>
      <c r="D6" s="12">
        <v>250</v>
      </c>
      <c r="E6" s="2">
        <f>0.12*4</f>
        <v>0.48</v>
      </c>
      <c r="F6" s="3">
        <f>C6*D6</f>
        <v>822.5</v>
      </c>
      <c r="G6" s="3">
        <f>E6*D6*0.92</f>
        <v>110.4</v>
      </c>
      <c r="H6" s="3">
        <f>G6*0.28</f>
        <v>30.912000000000006</v>
      </c>
      <c r="I6" s="3">
        <f>G6-H6</f>
        <v>79.488</v>
      </c>
      <c r="J6" s="4">
        <f>F6/$F$14</f>
        <v>9.5878674134906264E-2</v>
      </c>
      <c r="K6" s="4">
        <f>G6/$G$14</f>
        <v>9.909165978530142E-2</v>
      </c>
      <c r="L6" s="4">
        <f>I6/F6</f>
        <v>9.6641945288753806E-2</v>
      </c>
    </row>
    <row r="7" spans="1:12" x14ac:dyDescent="0.25">
      <c r="A7" s="15" t="s">
        <v>28</v>
      </c>
      <c r="B7" s="1" t="s">
        <v>27</v>
      </c>
      <c r="C7" s="3">
        <v>23.62</v>
      </c>
      <c r="D7" s="12">
        <v>35</v>
      </c>
      <c r="E7" s="2">
        <f>0.75*4</f>
        <v>3</v>
      </c>
      <c r="F7" s="3">
        <f>C7*D7</f>
        <v>826.7</v>
      </c>
      <c r="G7" s="3">
        <f>E7*D7*0.92</f>
        <v>96.600000000000009</v>
      </c>
      <c r="H7" s="3">
        <f>G7*0.28</f>
        <v>27.048000000000005</v>
      </c>
      <c r="I7" s="3">
        <f>G7-H7</f>
        <v>69.552000000000007</v>
      </c>
      <c r="J7" s="4">
        <f>F7/$F$14</f>
        <v>9.6368267364531315E-2</v>
      </c>
      <c r="K7" s="4">
        <f>G7/$G$14</f>
        <v>8.6705202312138741E-2</v>
      </c>
      <c r="L7" s="4">
        <f>I7/F7</f>
        <v>8.4132091447925494E-2</v>
      </c>
    </row>
    <row r="8" spans="1:12" x14ac:dyDescent="0.25">
      <c r="A8" s="15" t="s">
        <v>6</v>
      </c>
      <c r="B8" s="1" t="s">
        <v>11</v>
      </c>
      <c r="C8" s="3">
        <v>14.26</v>
      </c>
      <c r="D8" s="12">
        <v>30</v>
      </c>
      <c r="E8" s="2">
        <f>0.43*4</f>
        <v>1.72</v>
      </c>
      <c r="F8" s="3">
        <f>C8*D8</f>
        <v>427.8</v>
      </c>
      <c r="G8" s="3">
        <f>E8*D8*0.92</f>
        <v>47.472000000000001</v>
      </c>
      <c r="H8" s="3">
        <f>G8*0.28</f>
        <v>13.292160000000001</v>
      </c>
      <c r="I8" s="3">
        <f>G8-H8</f>
        <v>34.179839999999999</v>
      </c>
      <c r="J8" s="4">
        <f>F8/$F$14</f>
        <v>4.9868567531808995E-2</v>
      </c>
      <c r="K8" s="4">
        <f>G8/$G$14</f>
        <v>4.2609413707679608E-2</v>
      </c>
      <c r="L8" s="4">
        <f>I8/F8</f>
        <v>7.9896774193548376E-2</v>
      </c>
    </row>
    <row r="9" spans="1:12" x14ac:dyDescent="0.25">
      <c r="A9" s="15" t="s">
        <v>29</v>
      </c>
      <c r="B9" s="1" t="s">
        <v>30</v>
      </c>
      <c r="C9" s="3">
        <v>10</v>
      </c>
      <c r="D9" s="12">
        <v>30</v>
      </c>
      <c r="E9" s="2">
        <f>0.25*4</f>
        <v>1</v>
      </c>
      <c r="F9" s="3">
        <f>C9*D9</f>
        <v>300</v>
      </c>
      <c r="G9" s="3">
        <f>E9*D9*0.92</f>
        <v>27.6</v>
      </c>
      <c r="H9" s="3">
        <f>G9*0.28</f>
        <v>7.7280000000000015</v>
      </c>
      <c r="I9" s="3">
        <f>G9-H9</f>
        <v>19.872</v>
      </c>
      <c r="J9" s="4">
        <f>F9/$F$14</f>
        <v>3.4970944973218086E-2</v>
      </c>
      <c r="K9" s="4">
        <f>G9/$G$14</f>
        <v>2.4772914946325355E-2</v>
      </c>
      <c r="L9" s="4">
        <f>I9/F9</f>
        <v>6.6239999999999993E-2</v>
      </c>
    </row>
    <row r="10" spans="1:12" x14ac:dyDescent="0.25">
      <c r="A10" s="15" t="s">
        <v>7</v>
      </c>
      <c r="B10" s="1" t="s">
        <v>12</v>
      </c>
      <c r="C10" s="3">
        <v>14.89</v>
      </c>
      <c r="D10" s="12">
        <v>30</v>
      </c>
      <c r="E10" s="2">
        <f>0.33+0.35+0.37+0.33</f>
        <v>1.38</v>
      </c>
      <c r="F10" s="3">
        <f>C10*D10</f>
        <v>446.70000000000005</v>
      </c>
      <c r="G10" s="3">
        <f>E10*D10*0.92</f>
        <v>38.088000000000001</v>
      </c>
      <c r="H10" s="3">
        <f>G10*0.28</f>
        <v>10.664640000000002</v>
      </c>
      <c r="I10" s="3">
        <f>G10-H10</f>
        <v>27.423359999999999</v>
      </c>
      <c r="J10" s="4">
        <f>F10/$F$14</f>
        <v>5.2071737065121734E-2</v>
      </c>
      <c r="K10" s="4">
        <f>G10/$G$14</f>
        <v>3.4186622625928989E-2</v>
      </c>
      <c r="L10" s="4">
        <f>I10/F10</f>
        <v>6.1391000671591665E-2</v>
      </c>
    </row>
    <row r="11" spans="1:12" x14ac:dyDescent="0.25">
      <c r="A11" s="15" t="s">
        <v>32</v>
      </c>
      <c r="B11" s="1" t="s">
        <v>31</v>
      </c>
      <c r="C11" s="3">
        <v>31.94</v>
      </c>
      <c r="D11" s="12">
        <v>15</v>
      </c>
      <c r="E11" s="2">
        <f>0.74*4</f>
        <v>2.96</v>
      </c>
      <c r="F11" s="3">
        <f>C11*D11</f>
        <v>479.1</v>
      </c>
      <c r="G11" s="3">
        <f>E11*D11*0.92</f>
        <v>40.847999999999999</v>
      </c>
      <c r="H11" s="3">
        <f>G11*0.28</f>
        <v>11.43744</v>
      </c>
      <c r="I11" s="3">
        <f>G11-H11</f>
        <v>29.410559999999997</v>
      </c>
      <c r="J11" s="4">
        <f>F11/$F$14</f>
        <v>5.5848599122229288E-2</v>
      </c>
      <c r="K11" s="4">
        <f>G11/$G$14</f>
        <v>3.6663914120561525E-2</v>
      </c>
      <c r="L11" s="4">
        <f>I11/F11</f>
        <v>6.1387100814026291E-2</v>
      </c>
    </row>
    <row r="12" spans="1:12" x14ac:dyDescent="0.25">
      <c r="A12" s="15" t="s">
        <v>8</v>
      </c>
      <c r="B12" s="1" t="s">
        <v>13</v>
      </c>
      <c r="C12" s="3">
        <v>45.2</v>
      </c>
      <c r="D12" s="12">
        <v>15</v>
      </c>
      <c r="E12" s="2">
        <f>0.29*12</f>
        <v>3.4799999999999995</v>
      </c>
      <c r="F12" s="3">
        <f>C12*D12</f>
        <v>678</v>
      </c>
      <c r="G12" s="3">
        <f>E12*D12*0.92</f>
        <v>48.024000000000001</v>
      </c>
      <c r="H12" s="3">
        <f>G12*0.28</f>
        <v>13.446720000000001</v>
      </c>
      <c r="I12" s="3">
        <f>G12-H12</f>
        <v>34.577280000000002</v>
      </c>
      <c r="J12" s="4">
        <f>F12/$F$14</f>
        <v>7.9034335639472875E-2</v>
      </c>
      <c r="K12" s="4">
        <f>G12/$G$14</f>
        <v>4.3104872006606114E-2</v>
      </c>
      <c r="L12" s="4">
        <f>I12/F12</f>
        <v>5.0998938053097347E-2</v>
      </c>
    </row>
    <row r="13" spans="1:12" x14ac:dyDescent="0.25">
      <c r="A13" s="15" t="s">
        <v>38</v>
      </c>
      <c r="B13" s="1" t="s">
        <v>37</v>
      </c>
      <c r="C13" s="3">
        <v>38.85</v>
      </c>
      <c r="D13" s="12">
        <v>15</v>
      </c>
      <c r="E13" s="2">
        <f>0.92*4</f>
        <v>3.68</v>
      </c>
      <c r="F13" s="3">
        <f>C13*D13</f>
        <v>582.75</v>
      </c>
      <c r="G13" s="3">
        <f>E13*D13*0.67</f>
        <v>36.984000000000002</v>
      </c>
      <c r="H13" s="3">
        <f>G13*0.28</f>
        <v>10.355520000000002</v>
      </c>
      <c r="I13" s="3">
        <f>G13-H13</f>
        <v>26.62848</v>
      </c>
      <c r="J13" s="4">
        <f>F13/$F$14</f>
        <v>6.7931060610476129E-2</v>
      </c>
      <c r="K13" s="4">
        <f>G13/$G$14</f>
        <v>3.3195706028075977E-2</v>
      </c>
      <c r="L13" s="4">
        <f>I13/F13</f>
        <v>4.5694517374517372E-2</v>
      </c>
    </row>
    <row r="14" spans="1:12" x14ac:dyDescent="0.25">
      <c r="E14" s="11" t="s">
        <v>18</v>
      </c>
      <c r="F14" s="5">
        <f>SUM(F2:F13)</f>
        <v>8578.5499999999993</v>
      </c>
      <c r="G14" s="5">
        <f t="shared" ref="G14:I15" si="0">SUM(G2:G13)</f>
        <v>1114.1199999999999</v>
      </c>
      <c r="H14" s="6">
        <f>SUM(H2:H13)</f>
        <v>311.95360000000011</v>
      </c>
      <c r="I14" s="5">
        <f t="shared" si="0"/>
        <v>802.16639999999995</v>
      </c>
    </row>
    <row r="15" spans="1:12" x14ac:dyDescent="0.25">
      <c r="F15" s="7" t="s">
        <v>19</v>
      </c>
      <c r="G15" s="8">
        <f>G14/F14</f>
        <v>0.12987276404520579</v>
      </c>
      <c r="I15" s="5">
        <f>I14/4</f>
        <v>200.54159999999999</v>
      </c>
      <c r="J15" s="13" t="s">
        <v>23</v>
      </c>
    </row>
    <row r="16" spans="1:12" x14ac:dyDescent="0.25">
      <c r="F16" s="9" t="s">
        <v>20</v>
      </c>
      <c r="G16" s="10">
        <f>I14/F14</f>
        <v>9.3508390112548162E-2</v>
      </c>
    </row>
  </sheetData>
  <sortState ref="A2:L13">
    <sortCondition descending="1" ref="L2:L13"/>
    <sortCondition ref="C2:C13"/>
    <sortCondition ref="B2:B13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Ribeiro</dc:creator>
  <cp:lastModifiedBy>Jorge Ribeiro</cp:lastModifiedBy>
  <dcterms:created xsi:type="dcterms:W3CDTF">2024-05-11T23:17:39Z</dcterms:created>
  <dcterms:modified xsi:type="dcterms:W3CDTF">2024-10-19T23:20:57Z</dcterms:modified>
</cp:coreProperties>
</file>