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ibeiro\Desktop\"/>
    </mc:Choice>
  </mc:AlternateContent>
  <bookViews>
    <workbookView xWindow="0" yWindow="0" windowWidth="25200" windowHeight="11985"/>
  </bookViews>
  <sheets>
    <sheet name="Fo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D6" i="1"/>
  <c r="E5" i="1"/>
  <c r="H5" i="1" s="1"/>
  <c r="E6" i="1"/>
  <c r="H6" i="1" s="1"/>
  <c r="J6" i="1" s="1"/>
  <c r="D5" i="1"/>
  <c r="D4" i="1"/>
  <c r="E4" i="1" s="1"/>
  <c r="D3" i="1"/>
  <c r="D2" i="1"/>
  <c r="D12" i="1"/>
  <c r="D8" i="1"/>
  <c r="D15" i="1"/>
  <c r="D14" i="1"/>
  <c r="E10" i="1"/>
  <c r="E7" i="1"/>
  <c r="E13" i="1"/>
  <c r="E14" i="1"/>
  <c r="E15" i="1"/>
  <c r="E8" i="1"/>
  <c r="E12" i="1"/>
  <c r="E11" i="1"/>
  <c r="E2" i="1"/>
  <c r="E3" i="1"/>
  <c r="E9" i="1"/>
  <c r="D10" i="1"/>
  <c r="D9" i="1"/>
  <c r="D13" i="1"/>
  <c r="D7" i="1"/>
  <c r="I5" i="1" l="1"/>
  <c r="J5" i="1"/>
  <c r="K5" i="1" s="1"/>
  <c r="L5" i="1" s="1"/>
  <c r="I6" i="1"/>
  <c r="K6" i="1"/>
  <c r="L6" i="1" s="1"/>
  <c r="H3" i="1"/>
  <c r="H8" i="1"/>
  <c r="J8" i="1" s="1"/>
  <c r="H15" i="1"/>
  <c r="J15" i="1" s="1"/>
  <c r="H13" i="1"/>
  <c r="J13" i="1" s="1"/>
  <c r="H2" i="1"/>
  <c r="J2" i="1" s="1"/>
  <c r="K2" i="1" s="1"/>
  <c r="H4" i="1"/>
  <c r="H11" i="1"/>
  <c r="H7" i="1"/>
  <c r="J7" i="1" s="1"/>
  <c r="G14" i="1"/>
  <c r="G9" i="1"/>
  <c r="G10" i="1"/>
  <c r="G4" i="1"/>
  <c r="G11" i="1"/>
  <c r="G2" i="1"/>
  <c r="G7" i="1"/>
  <c r="G13" i="1"/>
  <c r="G15" i="1"/>
  <c r="G8" i="1"/>
  <c r="G3" i="1"/>
  <c r="G12" i="1"/>
  <c r="H14" i="1"/>
  <c r="H9" i="1"/>
  <c r="H10" i="1"/>
  <c r="H12" i="1"/>
  <c r="G16" i="1" l="1"/>
  <c r="L2" i="1"/>
  <c r="I9" i="1"/>
  <c r="I4" i="1"/>
  <c r="I14" i="1"/>
  <c r="J11" i="1"/>
  <c r="K11" i="1" s="1"/>
  <c r="L11" i="1" s="1"/>
  <c r="K8" i="1"/>
  <c r="L8" i="1" s="1"/>
  <c r="K15" i="1"/>
  <c r="L15" i="1" s="1"/>
  <c r="K13" i="1"/>
  <c r="L13" i="1" s="1"/>
  <c r="J12" i="1"/>
  <c r="J4" i="1"/>
  <c r="K4" i="1" s="1"/>
  <c r="L4" i="1" s="1"/>
  <c r="J3" i="1"/>
  <c r="K3" i="1" s="1"/>
  <c r="L3" i="1" s="1"/>
  <c r="J10" i="1"/>
  <c r="K10" i="1" s="1"/>
  <c r="L10" i="1" s="1"/>
  <c r="K7" i="1"/>
  <c r="L7" i="1" s="1"/>
  <c r="J9" i="1"/>
  <c r="K9" i="1" s="1"/>
  <c r="L9" i="1" s="1"/>
  <c r="J14" i="1"/>
  <c r="K14" i="1" s="1"/>
  <c r="L14" i="1" s="1"/>
  <c r="I12" i="1"/>
  <c r="I8" i="1"/>
  <c r="I10" i="1"/>
  <c r="I3" i="1"/>
  <c r="I15" i="1"/>
  <c r="I13" i="1"/>
  <c r="I7" i="1"/>
  <c r="I2" i="1"/>
  <c r="I11" i="1"/>
  <c r="H16" i="1"/>
  <c r="J16" i="1" l="1"/>
  <c r="K16" i="1" s="1"/>
  <c r="K12" i="1"/>
  <c r="L12" i="1" s="1"/>
  <c r="I16" i="1"/>
  <c r="L16" i="1" l="1"/>
  <c r="K17" i="1"/>
</calcChain>
</file>

<file path=xl/sharedStrings.xml><?xml version="1.0" encoding="utf-8"?>
<sst xmlns="http://schemas.openxmlformats.org/spreadsheetml/2006/main" count="42" uniqueCount="42">
  <si>
    <t>Empresa</t>
  </si>
  <si>
    <t>Ticker</t>
  </si>
  <si>
    <t>Preço XTB</t>
  </si>
  <si>
    <t>Div (USD)</t>
  </si>
  <si>
    <t>Div (EUR)</t>
  </si>
  <si>
    <t>Shares</t>
  </si>
  <si>
    <t>Investimento</t>
  </si>
  <si>
    <t>Div Ano</t>
  </si>
  <si>
    <t>Yield BRT</t>
  </si>
  <si>
    <t>IRS</t>
  </si>
  <si>
    <t>Div LÍQ</t>
  </si>
  <si>
    <t>Yield LÍQ</t>
  </si>
  <si>
    <t>TOTAIS:</t>
  </si>
  <si>
    <t>Altria Group Inc</t>
  </si>
  <si>
    <t>MO.US</t>
  </si>
  <si>
    <t>Universal Corp</t>
  </si>
  <si>
    <t>UVV.US</t>
  </si>
  <si>
    <t>FLEX LNG Ltd</t>
  </si>
  <si>
    <t>FLNG.US</t>
  </si>
  <si>
    <t>Federal Realty Investment Trust</t>
  </si>
  <si>
    <t>FRT.US,</t>
  </si>
  <si>
    <t>Frontline Ltd</t>
  </si>
  <si>
    <t xml:space="preserve">FRO.NO </t>
  </si>
  <si>
    <t>KeyCorp</t>
  </si>
  <si>
    <t>KEY.US</t>
  </si>
  <si>
    <t>Pfizer Inc</t>
  </si>
  <si>
    <t>PFE.US</t>
  </si>
  <si>
    <t>Ituran Location and Control Ltd</t>
  </si>
  <si>
    <t>ITRN.US</t>
  </si>
  <si>
    <t>NVE Corp</t>
  </si>
  <si>
    <t>NVEC.US</t>
  </si>
  <si>
    <t>Orchid Island Capital Inc</t>
  </si>
  <si>
    <t>ORC.US</t>
  </si>
  <si>
    <t>ARMOUR Residential REIT Inc</t>
  </si>
  <si>
    <t>ARR.US</t>
  </si>
  <si>
    <t>Invesco Mortgage Capital Inc</t>
  </si>
  <si>
    <t>IVR.US</t>
  </si>
  <si>
    <t>Dynex Capital Inc</t>
  </si>
  <si>
    <t>DX.US</t>
  </si>
  <si>
    <t>AGNC Investment Corp</t>
  </si>
  <si>
    <t>AGNC.US</t>
  </si>
  <si>
    <t>Méd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</si>
</sst>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$-540A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7"/>
      </patternFill>
    </fill>
    <fill>
      <patternFill patternType="solid">
        <fgColor theme="9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3" applyNumberFormat="0" applyFont="0" applyAlignment="0" applyProtection="0"/>
    <xf numFmtId="0" fontId="6" fillId="8" borderId="0" applyNumberFormat="0" applyBorder="0" applyAlignment="0" applyProtection="0"/>
    <xf numFmtId="0" fontId="1" fillId="9" borderId="0" applyNumberFormat="0" applyBorder="0" applyAlignment="0" applyProtection="0"/>
  </cellStyleXfs>
  <cellXfs count="20">
    <xf numFmtId="0" fontId="0" fillId="0" borderId="0" xfId="0"/>
    <xf numFmtId="44" fontId="5" fillId="5" borderId="2" xfId="4" applyNumberFormat="1" applyFont="1" applyBorder="1"/>
    <xf numFmtId="10" fontId="5" fillId="5" borderId="2" xfId="4" applyNumberFormat="1" applyFont="1" applyBorder="1"/>
    <xf numFmtId="0" fontId="5" fillId="5" borderId="2" xfId="4" applyFont="1" applyBorder="1" applyAlignment="1">
      <alignment horizontal="center"/>
    </xf>
    <xf numFmtId="0" fontId="7" fillId="3" borderId="2" xfId="2" applyFont="1" applyBorder="1" applyAlignment="1">
      <alignment horizontal="center"/>
    </xf>
    <xf numFmtId="44" fontId="7" fillId="3" borderId="2" xfId="2" applyNumberFormat="1" applyFont="1" applyBorder="1"/>
    <xf numFmtId="44" fontId="3" fillId="3" borderId="2" xfId="2" applyNumberFormat="1" applyFont="1" applyBorder="1"/>
    <xf numFmtId="44" fontId="2" fillId="2" borderId="2" xfId="1" applyNumberFormat="1" applyBorder="1"/>
    <xf numFmtId="0" fontId="5" fillId="5" borderId="2" xfId="4" applyFont="1" applyBorder="1" applyAlignment="1">
      <alignment horizontal="center"/>
    </xf>
    <xf numFmtId="44" fontId="1" fillId="6" borderId="2" xfId="5" applyNumberFormat="1" applyBorder="1"/>
    <xf numFmtId="44" fontId="1" fillId="9" borderId="2" xfId="8" applyNumberFormat="1" applyBorder="1"/>
    <xf numFmtId="10" fontId="1" fillId="9" borderId="2" xfId="8" applyNumberFormat="1" applyBorder="1"/>
    <xf numFmtId="10" fontId="1" fillId="7" borderId="3" xfId="6" applyNumberFormat="1"/>
    <xf numFmtId="0" fontId="4" fillId="4" borderId="2" xfId="3" applyBorder="1"/>
    <xf numFmtId="44" fontId="4" fillId="4" borderId="2" xfId="3" applyNumberFormat="1" applyBorder="1"/>
    <xf numFmtId="164" fontId="4" fillId="4" borderId="2" xfId="3" applyNumberFormat="1" applyBorder="1"/>
    <xf numFmtId="0" fontId="4" fillId="4" borderId="2" xfId="3" applyBorder="1" applyAlignment="1">
      <alignment wrapText="1"/>
    </xf>
    <xf numFmtId="0" fontId="8" fillId="8" borderId="2" xfId="7" applyFont="1" applyBorder="1" applyAlignment="1">
      <alignment horizontal="center"/>
    </xf>
    <xf numFmtId="0" fontId="5" fillId="5" borderId="4" xfId="4" applyFont="1" applyBorder="1" applyAlignment="1">
      <alignment horizontal="center"/>
    </xf>
    <xf numFmtId="0" fontId="5" fillId="5" borderId="2" xfId="4" applyFont="1" applyBorder="1" applyAlignment="1">
      <alignment horizontal="center"/>
    </xf>
  </cellXfs>
  <cellStyles count="9">
    <cellStyle name="20% - Cor5" xfId="5" builtinId="46"/>
    <cellStyle name="20% - Cor6" xfId="8" builtinId="50"/>
    <cellStyle name="Cor4" xfId="7" builtinId="41"/>
    <cellStyle name="Cor5" xfId="4" builtinId="45"/>
    <cellStyle name="Correto" xfId="1" builtinId="26"/>
    <cellStyle name="Entrada" xfId="3" builtinId="20"/>
    <cellStyle name="Incorreto" xfId="2" builtinId="27"/>
    <cellStyle name="Normal" xfId="0" builtinId="0"/>
    <cellStyle name="Nota" xfId="6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pt-PT"/>
              <a:t>Investimento por empresa</a:t>
            </a:r>
          </a:p>
        </c:rich>
      </c:tx>
      <c:layout>
        <c:manualLayout>
          <c:xMode val="edge"/>
          <c:yMode val="edge"/>
          <c:x val="0.3548956692913385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80319066698017E-16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85140562248996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57028112449802E-3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2725819344524382E-2"/>
                  <c:y val="1.65504004803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85140562248996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128514056225486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6385542168674707E-3"/>
                  <c:y val="-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9.6385542168674707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4257028112450973E-3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4257028112449802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9.638554216867587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Folha1!$B$2:$B$15</c:f>
              <c:strCache>
                <c:ptCount val="14"/>
                <c:pt idx="0">
                  <c:v>ORC.US</c:v>
                </c:pt>
                <c:pt idx="1">
                  <c:v>ARR.US</c:v>
                </c:pt>
                <c:pt idx="2">
                  <c:v>IVR.US</c:v>
                </c:pt>
                <c:pt idx="3">
                  <c:v>DX.US</c:v>
                </c:pt>
                <c:pt idx="4">
                  <c:v>AGNC.US</c:v>
                </c:pt>
                <c:pt idx="5">
                  <c:v>FLNG.US</c:v>
                </c:pt>
                <c:pt idx="6">
                  <c:v>PFE.US</c:v>
                </c:pt>
                <c:pt idx="7">
                  <c:v>MO.US</c:v>
                </c:pt>
                <c:pt idx="8">
                  <c:v>UVV.US</c:v>
                </c:pt>
                <c:pt idx="9">
                  <c:v>NVEC.US</c:v>
                </c:pt>
                <c:pt idx="10">
                  <c:v>ITRN.US</c:v>
                </c:pt>
                <c:pt idx="11">
                  <c:v>FRT.US,</c:v>
                </c:pt>
                <c:pt idx="12">
                  <c:v>FRO.NO </c:v>
                </c:pt>
                <c:pt idx="13">
                  <c:v>KEY.US</c:v>
                </c:pt>
              </c:strCache>
            </c:strRef>
          </c:cat>
          <c:val>
            <c:numRef>
              <c:f>Folha1!$G$2:$G$15</c:f>
              <c:numCache>
                <c:formatCode>_("€"* #,##0.00_);_("€"* \(#,##0.00\);_("€"* "-"??_);_(@_)</c:formatCode>
                <c:ptCount val="14"/>
                <c:pt idx="0">
                  <c:v>3080</c:v>
                </c:pt>
                <c:pt idx="1">
                  <c:v>2219.25</c:v>
                </c:pt>
                <c:pt idx="2">
                  <c:v>3255</c:v>
                </c:pt>
                <c:pt idx="3">
                  <c:v>888.8</c:v>
                </c:pt>
                <c:pt idx="4">
                  <c:v>689.59999999999991</c:v>
                </c:pt>
                <c:pt idx="5">
                  <c:v>874</c:v>
                </c:pt>
                <c:pt idx="6">
                  <c:v>905.6</c:v>
                </c:pt>
                <c:pt idx="7">
                  <c:v>1148.8</c:v>
                </c:pt>
                <c:pt idx="8">
                  <c:v>940.40000000000009</c:v>
                </c:pt>
                <c:pt idx="9">
                  <c:v>1159.8</c:v>
                </c:pt>
                <c:pt idx="10">
                  <c:v>1251.5999999999999</c:v>
                </c:pt>
                <c:pt idx="11">
                  <c:v>1682.8</c:v>
                </c:pt>
                <c:pt idx="12">
                  <c:v>567.29999999999995</c:v>
                </c:pt>
                <c:pt idx="13">
                  <c:v>475.79999999999995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-811995664"/>
        <c:axId val="-811988048"/>
      </c:barChart>
      <c:catAx>
        <c:axId val="-81199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811988048"/>
        <c:crosses val="autoZero"/>
        <c:auto val="1"/>
        <c:lblAlgn val="ctr"/>
        <c:lblOffset val="100"/>
        <c:noMultiLvlLbl val="0"/>
      </c:catAx>
      <c:valAx>
        <c:axId val="-81198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8119956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t-PT"/>
              <a:t>Dividendo Líquido por empresa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Folha1!$B$2:$B$15</c:f>
              <c:strCache>
                <c:ptCount val="14"/>
                <c:pt idx="0">
                  <c:v>ORC.US</c:v>
                </c:pt>
                <c:pt idx="1">
                  <c:v>ARR.US</c:v>
                </c:pt>
                <c:pt idx="2">
                  <c:v>IVR.US</c:v>
                </c:pt>
                <c:pt idx="3">
                  <c:v>DX.US</c:v>
                </c:pt>
                <c:pt idx="4">
                  <c:v>AGNC.US</c:v>
                </c:pt>
                <c:pt idx="5">
                  <c:v>FLNG.US</c:v>
                </c:pt>
                <c:pt idx="6">
                  <c:v>PFE.US</c:v>
                </c:pt>
                <c:pt idx="7">
                  <c:v>MO.US</c:v>
                </c:pt>
                <c:pt idx="8">
                  <c:v>UVV.US</c:v>
                </c:pt>
                <c:pt idx="9">
                  <c:v>NVEC.US</c:v>
                </c:pt>
                <c:pt idx="10">
                  <c:v>ITRN.US</c:v>
                </c:pt>
                <c:pt idx="11">
                  <c:v>FRT.US,</c:v>
                </c:pt>
                <c:pt idx="12">
                  <c:v>FRO.NO </c:v>
                </c:pt>
                <c:pt idx="13">
                  <c:v>KEY.US</c:v>
                </c:pt>
              </c:strCache>
            </c:strRef>
          </c:cat>
          <c:val>
            <c:numRef>
              <c:f>Folha1!$K$2:$K$15</c:f>
              <c:numCache>
                <c:formatCode>_("€"* #,##0.00_);_("€"* \(#,##0.00\);_("€"* "-"??_);_(@_)</c:formatCode>
                <c:ptCount val="14"/>
                <c:pt idx="0">
                  <c:v>445.82399999999996</c:v>
                </c:pt>
                <c:pt idx="1">
                  <c:v>294.24383999999998</c:v>
                </c:pt>
                <c:pt idx="2">
                  <c:v>421.05599999999993</c:v>
                </c:pt>
                <c:pt idx="3">
                  <c:v>101.05343999999999</c:v>
                </c:pt>
                <c:pt idx="4">
                  <c:v>71.33184</c:v>
                </c:pt>
                <c:pt idx="5">
                  <c:v>74.304000000000002</c:v>
                </c:pt>
                <c:pt idx="6">
                  <c:v>42.600959999999993</c:v>
                </c:pt>
                <c:pt idx="7">
                  <c:v>51.187199999999997</c:v>
                </c:pt>
                <c:pt idx="8">
                  <c:v>40.289280000000005</c:v>
                </c:pt>
                <c:pt idx="9">
                  <c:v>49.536000000000001</c:v>
                </c:pt>
                <c:pt idx="10">
                  <c:v>49.536000000000001</c:v>
                </c:pt>
                <c:pt idx="11">
                  <c:v>54.86112</c:v>
                </c:pt>
                <c:pt idx="12">
                  <c:v>18.328319999999998</c:v>
                </c:pt>
                <c:pt idx="13">
                  <c:v>15.232319999999998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811991312"/>
        <c:axId val="-811988592"/>
      </c:barChart>
      <c:catAx>
        <c:axId val="-81199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pt-PT"/>
          </a:p>
        </c:txPr>
        <c:crossAx val="-811988592"/>
        <c:crosses val="autoZero"/>
        <c:auto val="1"/>
        <c:lblAlgn val="ctr"/>
        <c:lblOffset val="100"/>
        <c:noMultiLvlLbl val="0"/>
      </c:catAx>
      <c:valAx>
        <c:axId val="-811988592"/>
        <c:scaling>
          <c:orientation val="minMax"/>
        </c:scaling>
        <c:delete val="1"/>
        <c:axPos val="l"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crossAx val="-81199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% de empresa no investimento</a:t>
            </a:r>
            <a:r>
              <a:rPr lang="pt-PT" baseline="0"/>
              <a:t>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84560807990874"/>
          <c:y val="0.31860476873065935"/>
          <c:w val="0.64926833792419059"/>
          <c:h val="0.55967653881986201"/>
        </c:manualLayout>
      </c:layout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1">
                  <a:shade val="39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shade val="4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1">
                  <a:shade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1">
                  <a:shade val="6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1">
                  <a:shade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shade val="9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1">
                  <a:tint val="9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1">
                  <a:tint val="8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1">
                  <a:tint val="58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1">
                  <a:tint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5.4862275789533527E-4"/>
                  <c:y val="-9.44762615027625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31829016073"/>
                  <c:y val="-7.07188831644672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106016341596881E-2"/>
                  <c:y val="-0.10532763524380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3142928688684233E-3"/>
                  <c:y val="5.00580035698208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7856208786622518E-4"/>
                  <c:y val="2.13421574011190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615926101109939E-3"/>
                  <c:y val="3.99755200059485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5387778693728268E-2"/>
                  <c:y val="-2.06131649651845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694517867245394E-2"/>
                  <c:y val="-4.22913830795415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9591138652794773E-2"/>
                  <c:y val="-5.740175240196535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3133687711418743E-2"/>
                  <c:y val="8.2589663991414555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1.0511953153869325E-3"/>
                  <c:y val="-1.74197773802010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0076939841003625E-3"/>
                  <c:y val="-2.01419898896908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Folha1!$A$2:$A$15</c:f>
              <c:strCache>
                <c:ptCount val="14"/>
                <c:pt idx="0">
                  <c:v>Orchid Island Capital Inc</c:v>
                </c:pt>
                <c:pt idx="1">
                  <c:v>ARMOUR Residential REIT Inc</c:v>
                </c:pt>
                <c:pt idx="2">
                  <c:v>Invesco Mortgage Capital Inc</c:v>
                </c:pt>
                <c:pt idx="3">
                  <c:v>Dynex Capital Inc</c:v>
                </c:pt>
                <c:pt idx="4">
                  <c:v>AGNC Investment Corp</c:v>
                </c:pt>
                <c:pt idx="5">
                  <c:v>FLEX LNG Ltd</c:v>
                </c:pt>
                <c:pt idx="6">
                  <c:v>Pfizer Inc</c:v>
                </c:pt>
                <c:pt idx="7">
                  <c:v>Altria Group Inc</c:v>
                </c:pt>
                <c:pt idx="8">
                  <c:v>Universal Corp</c:v>
                </c:pt>
                <c:pt idx="9">
                  <c:v>NVE Corp</c:v>
                </c:pt>
                <c:pt idx="10">
                  <c:v>Ituran Location and Control Ltd</c:v>
                </c:pt>
                <c:pt idx="11">
                  <c:v>Federal Realty Investment Trust</c:v>
                </c:pt>
                <c:pt idx="12">
                  <c:v>Frontline Ltd</c:v>
                </c:pt>
                <c:pt idx="13">
                  <c:v>KeyCorp</c:v>
                </c:pt>
              </c:strCache>
            </c:strRef>
          </c:cat>
          <c:val>
            <c:numRef>
              <c:f>Folha1!$G$2:$G$15</c:f>
              <c:numCache>
                <c:formatCode>_("€"* #,##0.00_);_("€"* \(#,##0.00\);_("€"* "-"??_);_(@_)</c:formatCode>
                <c:ptCount val="14"/>
                <c:pt idx="0">
                  <c:v>3080</c:v>
                </c:pt>
                <c:pt idx="1">
                  <c:v>2219.25</c:v>
                </c:pt>
                <c:pt idx="2">
                  <c:v>3255</c:v>
                </c:pt>
                <c:pt idx="3">
                  <c:v>888.8</c:v>
                </c:pt>
                <c:pt idx="4">
                  <c:v>689.59999999999991</c:v>
                </c:pt>
                <c:pt idx="5">
                  <c:v>874</c:v>
                </c:pt>
                <c:pt idx="6">
                  <c:v>905.6</c:v>
                </c:pt>
                <c:pt idx="7">
                  <c:v>1148.8</c:v>
                </c:pt>
                <c:pt idx="8">
                  <c:v>940.40000000000009</c:v>
                </c:pt>
                <c:pt idx="9">
                  <c:v>1159.8</c:v>
                </c:pt>
                <c:pt idx="10">
                  <c:v>1251.5999999999999</c:v>
                </c:pt>
                <c:pt idx="11">
                  <c:v>1682.8</c:v>
                </c:pt>
                <c:pt idx="12">
                  <c:v>567.29999999999995</c:v>
                </c:pt>
                <c:pt idx="13">
                  <c:v>475.79999999999995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16</xdr:row>
      <xdr:rowOff>152400</xdr:rowOff>
    </xdr:from>
    <xdr:to>
      <xdr:col>8</xdr:col>
      <xdr:colOff>0</xdr:colOff>
      <xdr:row>41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247650</xdr:colOff>
      <xdr:row>20</xdr:row>
      <xdr:rowOff>176212</xdr:rowOff>
    </xdr:from>
    <xdr:to>
      <xdr:col>21</xdr:col>
      <xdr:colOff>514350</xdr:colOff>
      <xdr:row>41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285750</xdr:colOff>
      <xdr:row>0</xdr:row>
      <xdr:rowOff>109536</xdr:rowOff>
    </xdr:from>
    <xdr:to>
      <xdr:col>21</xdr:col>
      <xdr:colOff>561975</xdr:colOff>
      <xdr:row>20</xdr:row>
      <xdr:rowOff>38099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J19" sqref="J19"/>
    </sheetView>
  </sheetViews>
  <sheetFormatPr defaultRowHeight="15" x14ac:dyDescent="0.25"/>
  <cols>
    <col min="1" max="1" width="29.85546875" bestFit="1" customWidth="1"/>
    <col min="2" max="2" width="9" bestFit="1" customWidth="1"/>
    <col min="3" max="3" width="9.7109375" bestFit="1" customWidth="1"/>
    <col min="4" max="4" width="9.42578125" bestFit="1" customWidth="1"/>
    <col min="5" max="5" width="9.28515625" bestFit="1" customWidth="1"/>
    <col min="6" max="6" width="6.85546875" bestFit="1" customWidth="1"/>
    <col min="7" max="7" width="12.85546875" bestFit="1" customWidth="1"/>
    <col min="8" max="8" width="11" bestFit="1" customWidth="1"/>
    <col min="9" max="9" width="9.28515625" bestFit="1" customWidth="1"/>
    <col min="10" max="10" width="9.42578125" bestFit="1" customWidth="1"/>
    <col min="11" max="11" width="11" bestFit="1" customWidth="1"/>
    <col min="12" max="12" width="9.42578125" bestFit="1" customWidth="1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</row>
    <row r="2" spans="1:12" x14ac:dyDescent="0.25">
      <c r="A2" s="13" t="s">
        <v>31</v>
      </c>
      <c r="B2" s="13" t="s">
        <v>32</v>
      </c>
      <c r="C2" s="14">
        <v>6.16</v>
      </c>
      <c r="D2" s="15">
        <f>0.12*12</f>
        <v>1.44</v>
      </c>
      <c r="E2" s="14">
        <f t="shared" ref="E2:E15" si="0">D2*0.86</f>
        <v>1.2383999999999999</v>
      </c>
      <c r="F2" s="17">
        <v>500</v>
      </c>
      <c r="G2" s="9">
        <f t="shared" ref="G2:G15" si="1">C2*F2</f>
        <v>3080</v>
      </c>
      <c r="H2" s="10">
        <f t="shared" ref="H2:H15" si="2">E2*F2</f>
        <v>619.19999999999993</v>
      </c>
      <c r="I2" s="11">
        <f t="shared" ref="I2:I15" si="3">H2/G2</f>
        <v>0.20103896103896102</v>
      </c>
      <c r="J2" s="6">
        <f t="shared" ref="J2:J15" si="4">H2*0.28</f>
        <v>173.376</v>
      </c>
      <c r="K2" s="7">
        <f t="shared" ref="K2:K15" si="5">H2-J2</f>
        <v>445.82399999999996</v>
      </c>
      <c r="L2" s="12">
        <f t="shared" ref="L2:L15" si="6">K2/G2</f>
        <v>0.14474805194805193</v>
      </c>
    </row>
    <row r="3" spans="1:12" x14ac:dyDescent="0.25">
      <c r="A3" s="13" t="s">
        <v>33</v>
      </c>
      <c r="B3" s="13" t="s">
        <v>34</v>
      </c>
      <c r="C3" s="14">
        <v>13.45</v>
      </c>
      <c r="D3" s="15">
        <f>0.24*12</f>
        <v>2.88</v>
      </c>
      <c r="E3" s="14">
        <f t="shared" si="0"/>
        <v>2.4767999999999999</v>
      </c>
      <c r="F3" s="17">
        <v>165</v>
      </c>
      <c r="G3" s="9">
        <f t="shared" si="1"/>
        <v>2219.25</v>
      </c>
      <c r="H3" s="10">
        <f t="shared" si="2"/>
        <v>408.67199999999997</v>
      </c>
      <c r="I3" s="11">
        <f t="shared" si="3"/>
        <v>0.18414869888475835</v>
      </c>
      <c r="J3" s="6">
        <f t="shared" si="4"/>
        <v>114.42816000000001</v>
      </c>
      <c r="K3" s="7">
        <f t="shared" si="5"/>
        <v>294.24383999999998</v>
      </c>
      <c r="L3" s="12">
        <f t="shared" si="6"/>
        <v>0.13258706319702601</v>
      </c>
    </row>
    <row r="4" spans="1:12" x14ac:dyDescent="0.25">
      <c r="A4" s="16" t="s">
        <v>35</v>
      </c>
      <c r="B4" s="13" t="s">
        <v>36</v>
      </c>
      <c r="C4" s="14">
        <v>6.51</v>
      </c>
      <c r="D4" s="15">
        <f>0.34*4</f>
        <v>1.36</v>
      </c>
      <c r="E4" s="14">
        <f t="shared" si="0"/>
        <v>1.1696</v>
      </c>
      <c r="F4" s="17">
        <v>500</v>
      </c>
      <c r="G4" s="9">
        <f t="shared" si="1"/>
        <v>3255</v>
      </c>
      <c r="H4" s="10">
        <f t="shared" si="2"/>
        <v>584.79999999999995</v>
      </c>
      <c r="I4" s="11">
        <f t="shared" si="3"/>
        <v>0.17966205837173577</v>
      </c>
      <c r="J4" s="6">
        <f t="shared" si="4"/>
        <v>163.744</v>
      </c>
      <c r="K4" s="7">
        <f t="shared" si="5"/>
        <v>421.05599999999993</v>
      </c>
      <c r="L4" s="12">
        <f t="shared" si="6"/>
        <v>0.12935668202764974</v>
      </c>
    </row>
    <row r="5" spans="1:12" x14ac:dyDescent="0.25">
      <c r="A5" s="13" t="s">
        <v>37</v>
      </c>
      <c r="B5" s="13" t="s">
        <v>38</v>
      </c>
      <c r="C5" s="14">
        <v>11.11</v>
      </c>
      <c r="D5" s="15">
        <f>0.17*12</f>
        <v>2.04</v>
      </c>
      <c r="E5" s="14">
        <f t="shared" si="0"/>
        <v>1.7544</v>
      </c>
      <c r="F5" s="17">
        <v>80</v>
      </c>
      <c r="G5" s="9">
        <f t="shared" si="1"/>
        <v>888.8</v>
      </c>
      <c r="H5" s="10">
        <f t="shared" si="2"/>
        <v>140.352</v>
      </c>
      <c r="I5" s="11">
        <f t="shared" si="3"/>
        <v>0.15791179117911791</v>
      </c>
      <c r="J5" s="6">
        <f t="shared" si="4"/>
        <v>39.298560000000002</v>
      </c>
      <c r="K5" s="7">
        <f t="shared" si="5"/>
        <v>101.05343999999999</v>
      </c>
      <c r="L5" s="12">
        <f t="shared" si="6"/>
        <v>0.11369648964896489</v>
      </c>
    </row>
    <row r="6" spans="1:12" x14ac:dyDescent="0.25">
      <c r="A6" s="13" t="s">
        <v>39</v>
      </c>
      <c r="B6" s="13" t="s">
        <v>40</v>
      </c>
      <c r="C6" s="14">
        <v>8.6199999999999992</v>
      </c>
      <c r="D6" s="15">
        <f>0.12*12</f>
        <v>1.44</v>
      </c>
      <c r="E6" s="14">
        <f t="shared" si="0"/>
        <v>1.2383999999999999</v>
      </c>
      <c r="F6" s="17">
        <v>80</v>
      </c>
      <c r="G6" s="9">
        <f t="shared" si="1"/>
        <v>689.59999999999991</v>
      </c>
      <c r="H6" s="10">
        <f t="shared" si="2"/>
        <v>99.072000000000003</v>
      </c>
      <c r="I6" s="11">
        <f t="shared" si="3"/>
        <v>0.14366589327146173</v>
      </c>
      <c r="J6" s="6">
        <f t="shared" si="4"/>
        <v>27.740160000000003</v>
      </c>
      <c r="K6" s="7">
        <f t="shared" si="5"/>
        <v>71.33184</v>
      </c>
      <c r="L6" s="12">
        <f t="shared" si="6"/>
        <v>0.10343944315545245</v>
      </c>
    </row>
    <row r="7" spans="1:12" x14ac:dyDescent="0.25">
      <c r="A7" s="13" t="s">
        <v>17</v>
      </c>
      <c r="B7" s="13" t="s">
        <v>18</v>
      </c>
      <c r="C7" s="14">
        <v>21.85</v>
      </c>
      <c r="D7" s="15">
        <f>0.75*4</f>
        <v>3</v>
      </c>
      <c r="E7" s="14">
        <f t="shared" si="0"/>
        <v>2.58</v>
      </c>
      <c r="F7" s="17">
        <v>40</v>
      </c>
      <c r="G7" s="9">
        <f t="shared" si="1"/>
        <v>874</v>
      </c>
      <c r="H7" s="10">
        <f t="shared" si="2"/>
        <v>103.2</v>
      </c>
      <c r="I7" s="11">
        <f t="shared" si="3"/>
        <v>0.11807780320366133</v>
      </c>
      <c r="J7" s="6">
        <f t="shared" si="4"/>
        <v>28.896000000000004</v>
      </c>
      <c r="K7" s="7">
        <f t="shared" si="5"/>
        <v>74.304000000000002</v>
      </c>
      <c r="L7" s="12">
        <f t="shared" si="6"/>
        <v>8.501601830663616E-2</v>
      </c>
    </row>
    <row r="8" spans="1:12" x14ac:dyDescent="0.25">
      <c r="A8" s="13" t="s">
        <v>25</v>
      </c>
      <c r="B8" s="13" t="s">
        <v>26</v>
      </c>
      <c r="C8" s="14">
        <v>22.64</v>
      </c>
      <c r="D8" s="15">
        <f>0.43*4</f>
        <v>1.72</v>
      </c>
      <c r="E8" s="14">
        <f t="shared" si="0"/>
        <v>1.4791999999999998</v>
      </c>
      <c r="F8" s="17">
        <v>40</v>
      </c>
      <c r="G8" s="9">
        <f t="shared" si="1"/>
        <v>905.6</v>
      </c>
      <c r="H8" s="10">
        <f t="shared" si="2"/>
        <v>59.167999999999992</v>
      </c>
      <c r="I8" s="11">
        <f t="shared" si="3"/>
        <v>6.5335689045936382E-2</v>
      </c>
      <c r="J8" s="6">
        <f t="shared" si="4"/>
        <v>16.567039999999999</v>
      </c>
      <c r="K8" s="7">
        <f t="shared" si="5"/>
        <v>42.600959999999993</v>
      </c>
      <c r="L8" s="12">
        <f t="shared" si="6"/>
        <v>4.7041696113074197E-2</v>
      </c>
    </row>
    <row r="9" spans="1:12" x14ac:dyDescent="0.25">
      <c r="A9" s="16" t="s">
        <v>13</v>
      </c>
      <c r="B9" s="13" t="s">
        <v>14</v>
      </c>
      <c r="C9" s="14">
        <v>57.44</v>
      </c>
      <c r="D9" s="15">
        <f>(1.02+1.02+1.06)/3*4</f>
        <v>4.1333333333333337</v>
      </c>
      <c r="E9" s="14">
        <f t="shared" si="0"/>
        <v>3.5546666666666669</v>
      </c>
      <c r="F9" s="17">
        <v>20</v>
      </c>
      <c r="G9" s="9">
        <f t="shared" si="1"/>
        <v>1148.8</v>
      </c>
      <c r="H9" s="10">
        <f t="shared" si="2"/>
        <v>71.093333333333334</v>
      </c>
      <c r="I9" s="11">
        <f t="shared" si="3"/>
        <v>6.1884865366759523E-2</v>
      </c>
      <c r="J9" s="6">
        <f t="shared" si="4"/>
        <v>19.906133333333337</v>
      </c>
      <c r="K9" s="7">
        <f t="shared" si="5"/>
        <v>51.187199999999997</v>
      </c>
      <c r="L9" s="12">
        <f t="shared" si="6"/>
        <v>4.455710306406685E-2</v>
      </c>
    </row>
    <row r="10" spans="1:12" x14ac:dyDescent="0.25">
      <c r="A10" s="13" t="s">
        <v>15</v>
      </c>
      <c r="B10" s="13" t="s">
        <v>16</v>
      </c>
      <c r="C10" s="14">
        <v>47.02</v>
      </c>
      <c r="D10" s="15">
        <f>(0.81+0.81+0.82)/3*4</f>
        <v>3.2533333333333334</v>
      </c>
      <c r="E10" s="14">
        <f t="shared" si="0"/>
        <v>2.7978666666666667</v>
      </c>
      <c r="F10" s="17">
        <v>20</v>
      </c>
      <c r="G10" s="9">
        <f t="shared" si="1"/>
        <v>940.40000000000009</v>
      </c>
      <c r="H10" s="10">
        <f t="shared" si="2"/>
        <v>55.957333333333338</v>
      </c>
      <c r="I10" s="11">
        <f t="shared" si="3"/>
        <v>5.9503757266411453E-2</v>
      </c>
      <c r="J10" s="6">
        <f t="shared" si="4"/>
        <v>15.668053333333336</v>
      </c>
      <c r="K10" s="7">
        <f t="shared" si="5"/>
        <v>40.289280000000005</v>
      </c>
      <c r="L10" s="12">
        <f t="shared" si="6"/>
        <v>4.2842705231816249E-2</v>
      </c>
    </row>
    <row r="11" spans="1:12" x14ac:dyDescent="0.25">
      <c r="A11" s="13" t="s">
        <v>29</v>
      </c>
      <c r="B11" s="13" t="s">
        <v>30</v>
      </c>
      <c r="C11" s="14">
        <v>57.99</v>
      </c>
      <c r="D11" s="15">
        <v>4</v>
      </c>
      <c r="E11" s="14">
        <f t="shared" si="0"/>
        <v>3.44</v>
      </c>
      <c r="F11" s="17">
        <v>20</v>
      </c>
      <c r="G11" s="9">
        <f t="shared" si="1"/>
        <v>1159.8</v>
      </c>
      <c r="H11" s="10">
        <f t="shared" si="2"/>
        <v>68.8</v>
      </c>
      <c r="I11" s="11">
        <f t="shared" si="3"/>
        <v>5.9320572512502154E-2</v>
      </c>
      <c r="J11" s="6">
        <f t="shared" si="4"/>
        <v>19.263999999999999</v>
      </c>
      <c r="K11" s="7">
        <f t="shared" si="5"/>
        <v>49.536000000000001</v>
      </c>
      <c r="L11" s="12">
        <f t="shared" si="6"/>
        <v>4.2710812209001553E-2</v>
      </c>
    </row>
    <row r="12" spans="1:12" x14ac:dyDescent="0.25">
      <c r="A12" s="13" t="s">
        <v>27</v>
      </c>
      <c r="B12" s="13" t="s">
        <v>28</v>
      </c>
      <c r="C12" s="14">
        <v>31.29</v>
      </c>
      <c r="D12" s="15">
        <f>0.5*4</f>
        <v>2</v>
      </c>
      <c r="E12" s="14">
        <f t="shared" si="0"/>
        <v>1.72</v>
      </c>
      <c r="F12" s="17">
        <v>40</v>
      </c>
      <c r="G12" s="9">
        <f t="shared" si="1"/>
        <v>1251.5999999999999</v>
      </c>
      <c r="H12" s="10">
        <f t="shared" si="2"/>
        <v>68.8</v>
      </c>
      <c r="I12" s="11">
        <f t="shared" si="3"/>
        <v>5.4969638862256316E-2</v>
      </c>
      <c r="J12" s="6">
        <f t="shared" si="4"/>
        <v>19.263999999999999</v>
      </c>
      <c r="K12" s="7">
        <f t="shared" si="5"/>
        <v>49.536000000000001</v>
      </c>
      <c r="L12" s="12">
        <f t="shared" si="6"/>
        <v>3.9578139980824552E-2</v>
      </c>
    </row>
    <row r="13" spans="1:12" x14ac:dyDescent="0.25">
      <c r="A13" s="13" t="s">
        <v>19</v>
      </c>
      <c r="B13" s="13" t="s">
        <v>20</v>
      </c>
      <c r="C13" s="14">
        <v>84.14</v>
      </c>
      <c r="D13" s="15">
        <f>1.1+1.1+1.1+1.13</f>
        <v>4.43</v>
      </c>
      <c r="E13" s="14">
        <f t="shared" si="0"/>
        <v>3.8097999999999996</v>
      </c>
      <c r="F13" s="17">
        <v>20</v>
      </c>
      <c r="G13" s="9">
        <f t="shared" si="1"/>
        <v>1682.8</v>
      </c>
      <c r="H13" s="10">
        <f t="shared" si="2"/>
        <v>76.195999999999998</v>
      </c>
      <c r="I13" s="11">
        <f t="shared" si="3"/>
        <v>4.5279296410743998E-2</v>
      </c>
      <c r="J13" s="6">
        <f t="shared" si="4"/>
        <v>21.334880000000002</v>
      </c>
      <c r="K13" s="7">
        <f t="shared" si="5"/>
        <v>54.86112</v>
      </c>
      <c r="L13" s="12">
        <f t="shared" si="6"/>
        <v>3.260109341573568E-2</v>
      </c>
    </row>
    <row r="14" spans="1:12" x14ac:dyDescent="0.25">
      <c r="A14" s="13" t="s">
        <v>21</v>
      </c>
      <c r="B14" s="13" t="s">
        <v>22</v>
      </c>
      <c r="C14" s="14">
        <v>18.91</v>
      </c>
      <c r="D14" s="15">
        <f>(0.2+0.18+0.36)/3*4</f>
        <v>0.98666666666666669</v>
      </c>
      <c r="E14" s="14">
        <f t="shared" si="0"/>
        <v>0.84853333333333336</v>
      </c>
      <c r="F14" s="17">
        <v>30</v>
      </c>
      <c r="G14" s="9">
        <f t="shared" si="1"/>
        <v>567.29999999999995</v>
      </c>
      <c r="H14" s="10">
        <f t="shared" si="2"/>
        <v>25.456</v>
      </c>
      <c r="I14" s="11">
        <f t="shared" si="3"/>
        <v>4.4872201656971623E-2</v>
      </c>
      <c r="J14" s="6">
        <f t="shared" si="4"/>
        <v>7.1276800000000007</v>
      </c>
      <c r="K14" s="7">
        <f t="shared" si="5"/>
        <v>18.328319999999998</v>
      </c>
      <c r="L14" s="12">
        <f t="shared" si="6"/>
        <v>3.2307985193019563E-2</v>
      </c>
    </row>
    <row r="15" spans="1:12" x14ac:dyDescent="0.25">
      <c r="A15" s="16" t="s">
        <v>23</v>
      </c>
      <c r="B15" s="13" t="s">
        <v>24</v>
      </c>
      <c r="C15" s="14">
        <v>15.86</v>
      </c>
      <c r="D15" s="15">
        <f>0.205*4</f>
        <v>0.82</v>
      </c>
      <c r="E15" s="14">
        <f t="shared" si="0"/>
        <v>0.70519999999999994</v>
      </c>
      <c r="F15" s="17">
        <v>30</v>
      </c>
      <c r="G15" s="9">
        <f t="shared" si="1"/>
        <v>475.79999999999995</v>
      </c>
      <c r="H15" s="10">
        <f t="shared" si="2"/>
        <v>21.155999999999999</v>
      </c>
      <c r="I15" s="11">
        <f t="shared" si="3"/>
        <v>4.4464060529634301E-2</v>
      </c>
      <c r="J15" s="6">
        <f t="shared" si="4"/>
        <v>5.9236800000000001</v>
      </c>
      <c r="K15" s="7">
        <f t="shared" si="5"/>
        <v>15.232319999999998</v>
      </c>
      <c r="L15" s="12">
        <f t="shared" si="6"/>
        <v>3.2014123581336693E-2</v>
      </c>
    </row>
    <row r="16" spans="1:12" x14ac:dyDescent="0.25">
      <c r="E16" s="18" t="s">
        <v>12</v>
      </c>
      <c r="F16" s="19"/>
      <c r="G16" s="1">
        <f>SUM(G2:G15)</f>
        <v>19138.749999999996</v>
      </c>
      <c r="H16" s="1">
        <f>SUM(H2:H15)</f>
        <v>2401.9226666666668</v>
      </c>
      <c r="I16" s="2">
        <f t="shared" ref="I16" si="7">H16/G16</f>
        <v>0.12550049855223916</v>
      </c>
      <c r="J16" s="5">
        <f>SUM(J2:J15)</f>
        <v>672.53834666666671</v>
      </c>
      <c r="K16" s="1">
        <f t="shared" ref="K16" si="8">H16-J16</f>
        <v>1729.3843200000001</v>
      </c>
      <c r="L16" s="2">
        <f t="shared" ref="L16" si="9">K16/G16</f>
        <v>9.03603589576122E-2</v>
      </c>
    </row>
    <row r="17" spans="11:12" x14ac:dyDescent="0.25">
      <c r="K17" s="1">
        <f>K16/12</f>
        <v>144.11536000000001</v>
      </c>
      <c r="L17" s="8" t="s">
        <v>41</v>
      </c>
    </row>
  </sheetData>
  <sortState ref="A2:L15">
    <sortCondition descending="1" ref="L2:L15"/>
    <sortCondition ref="C2:C15"/>
  </sortState>
  <mergeCells count="1">
    <mergeCell ref="E16:F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Ribeiro</dc:creator>
  <cp:lastModifiedBy>Jorge Ribeiro</cp:lastModifiedBy>
  <dcterms:created xsi:type="dcterms:W3CDTF">2025-05-25T09:06:37Z</dcterms:created>
  <dcterms:modified xsi:type="dcterms:W3CDTF">2025-10-07T23:18:36Z</dcterms:modified>
</cp:coreProperties>
</file>