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198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A20" i="1"/>
  <c r="A19" i="1"/>
  <c r="A18" i="1"/>
  <c r="A17" i="1"/>
  <c r="A16" i="1"/>
  <c r="A15" i="1"/>
  <c r="I9" i="1"/>
  <c r="G8" i="1"/>
  <c r="I8" i="1" s="1"/>
  <c r="G7" i="1"/>
  <c r="I7" i="1" s="1"/>
  <c r="J7" i="1" s="1"/>
  <c r="G5" i="1"/>
  <c r="I5" i="1" s="1"/>
  <c r="I4" i="1"/>
  <c r="J4" i="1" s="1"/>
  <c r="I6" i="1"/>
  <c r="J6" i="1" s="1"/>
  <c r="I10" i="1"/>
  <c r="I11" i="1"/>
  <c r="J11" i="1" s="1"/>
  <c r="I12" i="1"/>
  <c r="J12" i="1" s="1"/>
  <c r="I3" i="1"/>
  <c r="J3" i="1" s="1"/>
  <c r="F4" i="1"/>
  <c r="B16" i="1" s="1"/>
  <c r="F5" i="1"/>
  <c r="F6" i="1"/>
  <c r="B17" i="1" s="1"/>
  <c r="F7" i="1"/>
  <c r="F8" i="1"/>
  <c r="F9" i="1"/>
  <c r="B18" i="1" s="1"/>
  <c r="F10" i="1"/>
  <c r="B19" i="1" s="1"/>
  <c r="F11" i="1"/>
  <c r="B20" i="1" s="1"/>
  <c r="F12" i="1"/>
  <c r="F3" i="1"/>
  <c r="B15" i="1" s="1"/>
  <c r="K4" i="1" l="1"/>
  <c r="L4" i="1" s="1"/>
  <c r="K12" i="1"/>
  <c r="L12" i="1" s="1"/>
  <c r="J8" i="1"/>
  <c r="K8" i="1" s="1"/>
  <c r="L8" i="1" s="1"/>
  <c r="F13" i="1"/>
  <c r="C17" i="1" s="1"/>
  <c r="K6" i="1"/>
  <c r="L6" i="1" s="1"/>
  <c r="J5" i="1"/>
  <c r="K5" i="1" s="1"/>
  <c r="L5" i="1" s="1"/>
  <c r="K7" i="1"/>
  <c r="L7" i="1" s="1"/>
  <c r="K11" i="1"/>
  <c r="L11" i="1" s="1"/>
  <c r="J10" i="1"/>
  <c r="K10" i="1" s="1"/>
  <c r="L10" i="1" s="1"/>
  <c r="J9" i="1"/>
  <c r="K9" i="1" s="1"/>
  <c r="L9" i="1" s="1"/>
  <c r="K3" i="1"/>
  <c r="L3" i="1" s="1"/>
  <c r="C20" i="1" l="1"/>
  <c r="C16" i="1"/>
  <c r="C18" i="1"/>
  <c r="C19" i="1"/>
  <c r="C15" i="1"/>
  <c r="K13" i="1"/>
  <c r="L13" i="1" s="1"/>
</calcChain>
</file>

<file path=xl/sharedStrings.xml><?xml version="1.0" encoding="utf-8"?>
<sst xmlns="http://schemas.openxmlformats.org/spreadsheetml/2006/main" count="45" uniqueCount="41">
  <si>
    <t>Empresa</t>
  </si>
  <si>
    <t>Ticker</t>
  </si>
  <si>
    <t>Setor</t>
  </si>
  <si>
    <t>Preço XTB</t>
  </si>
  <si>
    <t>Shares</t>
  </si>
  <si>
    <t>Dividendo</t>
  </si>
  <si>
    <t>IRS</t>
  </si>
  <si>
    <t>Líquido</t>
  </si>
  <si>
    <t>Pagamentos</t>
  </si>
  <si>
    <t>Dividendo EUR</t>
  </si>
  <si>
    <t>FLEX LNG Ltd</t>
  </si>
  <si>
    <t>FLNG</t>
  </si>
  <si>
    <t>Investimento</t>
  </si>
  <si>
    <t>NextEra Energy Inc</t>
  </si>
  <si>
    <t>NEE</t>
  </si>
  <si>
    <t>Energia</t>
  </si>
  <si>
    <t>Frontline Ltd</t>
  </si>
  <si>
    <t>FRO</t>
  </si>
  <si>
    <t>Orchid Island Capital Inc</t>
  </si>
  <si>
    <t>ORC</t>
  </si>
  <si>
    <t>Finanças</t>
  </si>
  <si>
    <t>BKT</t>
  </si>
  <si>
    <t>Bankinter SA</t>
  </si>
  <si>
    <t>Banco de Sabadell SA</t>
  </si>
  <si>
    <t>SAB</t>
  </si>
  <si>
    <t>BCE Inc</t>
  </si>
  <si>
    <t>BCE</t>
  </si>
  <si>
    <t>Telecomunicações</t>
  </si>
  <si>
    <t>Farmacêutico</t>
  </si>
  <si>
    <t>Pfizer Inc</t>
  </si>
  <si>
    <t>PFE</t>
  </si>
  <si>
    <t>Xerox Corp</t>
  </si>
  <si>
    <t>XRX</t>
  </si>
  <si>
    <t>Tecnológico</t>
  </si>
  <si>
    <t>Transportes</t>
  </si>
  <si>
    <t>Kohl's Corp</t>
  </si>
  <si>
    <t>KSS</t>
  </si>
  <si>
    <t>Yield Líq</t>
  </si>
  <si>
    <t>USD » EUR</t>
  </si>
  <si>
    <t>Total:</t>
  </si>
  <si>
    <t>Totais: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</si>
</sst>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5" formatCode="[$$-44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</cellStyleXfs>
  <cellXfs count="31">
    <xf numFmtId="0" fontId="0" fillId="0" borderId="0" xfId="0"/>
    <xf numFmtId="44" fontId="0" fillId="0" borderId="0" xfId="0" applyNumberFormat="1"/>
    <xf numFmtId="0" fontId="7" fillId="2" borderId="3" xfId="1" applyFont="1" applyBorder="1" applyAlignment="1">
      <alignment horizontal="center"/>
    </xf>
    <xf numFmtId="0" fontId="4" fillId="9" borderId="3" xfId="8" applyFont="1" applyBorder="1" applyAlignment="1">
      <alignment horizontal="center"/>
    </xf>
    <xf numFmtId="0" fontId="1" fillId="8" borderId="3" xfId="7" applyBorder="1"/>
    <xf numFmtId="0" fontId="1" fillId="8" borderId="3" xfId="7" applyBorder="1" applyAlignment="1">
      <alignment horizontal="center"/>
    </xf>
    <xf numFmtId="44" fontId="2" fillId="2" borderId="4" xfId="1" applyNumberFormat="1" applyBorder="1"/>
    <xf numFmtId="0" fontId="1" fillId="4" borderId="3" xfId="3" applyBorder="1"/>
    <xf numFmtId="44" fontId="1" fillId="4" borderId="3" xfId="3" applyNumberFormat="1" applyBorder="1"/>
    <xf numFmtId="165" fontId="1" fillId="4" borderId="3" xfId="3" applyNumberFormat="1" applyBorder="1"/>
    <xf numFmtId="0" fontId="1" fillId="4" borderId="3" xfId="3" applyBorder="1" applyAlignment="1">
      <alignment horizontal="center"/>
    </xf>
    <xf numFmtId="10" fontId="1" fillId="4" borderId="3" xfId="3" applyNumberFormat="1" applyBorder="1"/>
    <xf numFmtId="0" fontId="4" fillId="9" borderId="5" xfId="8" applyFont="1" applyBorder="1" applyAlignment="1">
      <alignment horizontal="right"/>
    </xf>
    <xf numFmtId="0" fontId="4" fillId="9" borderId="6" xfId="8" applyFont="1" applyBorder="1" applyAlignment="1">
      <alignment horizontal="right"/>
    </xf>
    <xf numFmtId="44" fontId="4" fillId="9" borderId="7" xfId="8" applyNumberFormat="1" applyFont="1" applyBorder="1"/>
    <xf numFmtId="0" fontId="8" fillId="3" borderId="3" xfId="2" applyFont="1" applyBorder="1" applyAlignment="1">
      <alignment horizontal="center"/>
    </xf>
    <xf numFmtId="44" fontId="0" fillId="4" borderId="3" xfId="3" applyNumberFormat="1" applyFont="1" applyBorder="1"/>
    <xf numFmtId="0" fontId="4" fillId="9" borderId="3" xfId="8" applyFont="1" applyBorder="1"/>
    <xf numFmtId="10" fontId="0" fillId="4" borderId="3" xfId="3" applyNumberFormat="1" applyFont="1" applyBorder="1" applyAlignment="1">
      <alignment horizontal="center"/>
    </xf>
    <xf numFmtId="0" fontId="1" fillId="6" borderId="3" xfId="5" applyBorder="1"/>
    <xf numFmtId="0" fontId="1" fillId="6" borderId="3" xfId="5" applyBorder="1" applyAlignment="1">
      <alignment horizontal="center"/>
    </xf>
    <xf numFmtId="0" fontId="1" fillId="5" borderId="3" xfId="4" applyBorder="1"/>
    <xf numFmtId="0" fontId="1" fillId="5" borderId="3" xfId="4" applyBorder="1" applyAlignment="1">
      <alignment horizontal="center"/>
    </xf>
    <xf numFmtId="0" fontId="1" fillId="10" borderId="3" xfId="9" applyBorder="1"/>
    <xf numFmtId="0" fontId="1" fillId="10" borderId="3" xfId="9" applyBorder="1" applyAlignment="1">
      <alignment horizontal="center"/>
    </xf>
    <xf numFmtId="0" fontId="5" fillId="7" borderId="3" xfId="6" applyFont="1" applyBorder="1" applyAlignment="1">
      <alignment horizontal="center"/>
    </xf>
    <xf numFmtId="44" fontId="4" fillId="9" borderId="3" xfId="8" applyNumberFormat="1" applyFont="1" applyBorder="1" applyAlignment="1"/>
    <xf numFmtId="44" fontId="2" fillId="2" borderId="3" xfId="1" applyNumberFormat="1" applyBorder="1" applyAlignment="1"/>
    <xf numFmtId="44" fontId="4" fillId="9" borderId="3" xfId="8" applyNumberFormat="1" applyFont="1" applyBorder="1"/>
    <xf numFmtId="10" fontId="4" fillId="9" borderId="3" xfId="8" applyNumberFormat="1" applyFont="1" applyBorder="1"/>
    <xf numFmtId="0" fontId="4" fillId="9" borderId="3" xfId="8" applyFont="1" applyBorder="1" applyAlignment="1">
      <alignment horizontal="right"/>
    </xf>
  </cellXfs>
  <cellStyles count="10">
    <cellStyle name="20% - Cor1" xfId="4" builtinId="30"/>
    <cellStyle name="20% - Cor2" xfId="5" builtinId="34"/>
    <cellStyle name="20% - Cor4" xfId="6" builtinId="42"/>
    <cellStyle name="20% - Cor6" xfId="9" builtinId="50"/>
    <cellStyle name="40% - Cor4" xfId="7" builtinId="43"/>
    <cellStyle name="Cor5" xfId="8" builtinId="45"/>
    <cellStyle name="Entrada" xfId="2" builtinId="20"/>
    <cellStyle name="Incorreto" xfId="1" builtinId="27"/>
    <cellStyle name="Normal" xfId="0" builtinId="0"/>
    <cellStyle name="Nota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empresa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Folha1!$A$3:$A$12</c:f>
              <c:strCache>
                <c:ptCount val="10"/>
                <c:pt idx="0">
                  <c:v>FLEX LNG Ltd</c:v>
                </c:pt>
                <c:pt idx="1">
                  <c:v>NextEra Energy Inc</c:v>
                </c:pt>
                <c:pt idx="2">
                  <c:v>Frontline Ltd</c:v>
                </c:pt>
                <c:pt idx="3">
                  <c:v>Orchid Island Capital Inc</c:v>
                </c:pt>
                <c:pt idx="4">
                  <c:v>Bankinter SA</c:v>
                </c:pt>
                <c:pt idx="5">
                  <c:v>Banco de Sabadell SA</c:v>
                </c:pt>
                <c:pt idx="6">
                  <c:v>BCE Inc</c:v>
                </c:pt>
                <c:pt idx="7">
                  <c:v>Pfizer Inc</c:v>
                </c:pt>
                <c:pt idx="8">
                  <c:v>Xerox Corp</c:v>
                </c:pt>
                <c:pt idx="9">
                  <c:v>Kohl's Corp</c:v>
                </c:pt>
              </c:strCache>
            </c:strRef>
          </c:cat>
          <c:val>
            <c:numRef>
              <c:f>Folha1!$F$3:$F$12</c:f>
              <c:numCache>
                <c:formatCode>_("€"* #,##0.00_);_("€"* \(#,##0.00\);_("€"* "-"??_);_(@_)</c:formatCode>
                <c:ptCount val="10"/>
                <c:pt idx="0">
                  <c:v>627.9</c:v>
                </c:pt>
                <c:pt idx="1">
                  <c:v>716</c:v>
                </c:pt>
                <c:pt idx="2">
                  <c:v>738</c:v>
                </c:pt>
                <c:pt idx="3">
                  <c:v>755</c:v>
                </c:pt>
                <c:pt idx="4">
                  <c:v>778</c:v>
                </c:pt>
                <c:pt idx="5">
                  <c:v>190</c:v>
                </c:pt>
                <c:pt idx="6">
                  <c:v>765.30000000000007</c:v>
                </c:pt>
                <c:pt idx="7">
                  <c:v>489.79999999999995</c:v>
                </c:pt>
                <c:pt idx="8">
                  <c:v>491.4</c:v>
                </c:pt>
                <c:pt idx="9">
                  <c:v>233.28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317536"/>
        <c:axId val="1595094144"/>
      </c:barChart>
      <c:catAx>
        <c:axId val="1330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95094144"/>
        <c:crosses val="autoZero"/>
        <c:auto val="1"/>
        <c:lblAlgn val="ctr"/>
        <c:lblOffset val="100"/>
        <c:noMultiLvlLbl val="0"/>
      </c:catAx>
      <c:valAx>
        <c:axId val="159509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33031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Dividendo Líquido por empresa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Folha1!$A$3:$A$12</c:f>
              <c:strCache>
                <c:ptCount val="10"/>
                <c:pt idx="0">
                  <c:v>FLEX LNG Ltd</c:v>
                </c:pt>
                <c:pt idx="1">
                  <c:v>NextEra Energy Inc</c:v>
                </c:pt>
                <c:pt idx="2">
                  <c:v>Frontline Ltd</c:v>
                </c:pt>
                <c:pt idx="3">
                  <c:v>Orchid Island Capital Inc</c:v>
                </c:pt>
                <c:pt idx="4">
                  <c:v>Bankinter SA</c:v>
                </c:pt>
                <c:pt idx="5">
                  <c:v>Banco de Sabadell SA</c:v>
                </c:pt>
                <c:pt idx="6">
                  <c:v>BCE Inc</c:v>
                </c:pt>
                <c:pt idx="7">
                  <c:v>Pfizer Inc</c:v>
                </c:pt>
                <c:pt idx="8">
                  <c:v>Xerox Corp</c:v>
                </c:pt>
                <c:pt idx="9">
                  <c:v>Kohl's Corp</c:v>
                </c:pt>
              </c:strCache>
            </c:strRef>
          </c:cat>
          <c:val>
            <c:numRef>
              <c:f>Folha1!$K$3:$K$12</c:f>
              <c:numCache>
                <c:formatCode>_("€"* #,##0.00_);_("€"* \(#,##0.00\);_("€"* "-"??_);_(@_)</c:formatCode>
                <c:ptCount val="10"/>
                <c:pt idx="0">
                  <c:v>61.559999999999988</c:v>
                </c:pt>
                <c:pt idx="1">
                  <c:v>14.227199999999998</c:v>
                </c:pt>
                <c:pt idx="2">
                  <c:v>66.689999999999984</c:v>
                </c:pt>
                <c:pt idx="3">
                  <c:v>98.495999999999981</c:v>
                </c:pt>
                <c:pt idx="4">
                  <c:v>35.567999999999998</c:v>
                </c:pt>
                <c:pt idx="5">
                  <c:v>7.5239999999999991</c:v>
                </c:pt>
                <c:pt idx="6">
                  <c:v>130.24799999999999</c:v>
                </c:pt>
                <c:pt idx="7">
                  <c:v>22.982399999999998</c:v>
                </c:pt>
                <c:pt idx="8">
                  <c:v>41.04</c:v>
                </c:pt>
                <c:pt idx="9">
                  <c:v>21.887999999999998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5095776"/>
        <c:axId val="1595097952"/>
        <c:axId val="0"/>
      </c:bar3DChart>
      <c:catAx>
        <c:axId val="159509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95097952"/>
        <c:crosses val="autoZero"/>
        <c:auto val="1"/>
        <c:lblAlgn val="ctr"/>
        <c:lblOffset val="100"/>
        <c:noMultiLvlLbl val="0"/>
      </c:catAx>
      <c:valAx>
        <c:axId val="15950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9509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setor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Folha1!$A$15:$A$20</c:f>
              <c:strCache>
                <c:ptCount val="6"/>
                <c:pt idx="0">
                  <c:v>Transportes</c:v>
                </c:pt>
                <c:pt idx="1">
                  <c:v>Energia</c:v>
                </c:pt>
                <c:pt idx="2">
                  <c:v>Finanças</c:v>
                </c:pt>
                <c:pt idx="3">
                  <c:v>Telecomunicações</c:v>
                </c:pt>
                <c:pt idx="4">
                  <c:v>Farmacêutico</c:v>
                </c:pt>
                <c:pt idx="5">
                  <c:v>Tecnológico</c:v>
                </c:pt>
              </c:strCache>
            </c:strRef>
          </c:cat>
          <c:val>
            <c:numRef>
              <c:f>Folha1!$C$15:$C$20</c:f>
              <c:numCache>
                <c:formatCode>0.00%</c:formatCode>
                <c:ptCount val="6"/>
                <c:pt idx="0">
                  <c:v>0.23612369223535273</c:v>
                </c:pt>
                <c:pt idx="1">
                  <c:v>0.12377521314921483</c:v>
                </c:pt>
                <c:pt idx="2">
                  <c:v>0.29785571544147649</c:v>
                </c:pt>
                <c:pt idx="3">
                  <c:v>0.13229772433393033</c:v>
                </c:pt>
                <c:pt idx="4">
                  <c:v>8.4671926536990808E-2</c:v>
                </c:pt>
                <c:pt idx="5">
                  <c:v>0.12527572830303491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000000000000001E-2"/>
          <c:y val="0.58391149023038791"/>
          <c:w val="0.29722222222222222"/>
          <c:h val="0.388310731991834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Yield Líquido por empresa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Folha1!$A$3:$A$12</c:f>
              <c:strCache>
                <c:ptCount val="10"/>
                <c:pt idx="0">
                  <c:v>FLEX LNG Ltd</c:v>
                </c:pt>
                <c:pt idx="1">
                  <c:v>NextEra Energy Inc</c:v>
                </c:pt>
                <c:pt idx="2">
                  <c:v>Frontline Ltd</c:v>
                </c:pt>
                <c:pt idx="3">
                  <c:v>Orchid Island Capital Inc</c:v>
                </c:pt>
                <c:pt idx="4">
                  <c:v>Bankinter SA</c:v>
                </c:pt>
                <c:pt idx="5">
                  <c:v>Banco de Sabadell SA</c:v>
                </c:pt>
                <c:pt idx="6">
                  <c:v>BCE Inc</c:v>
                </c:pt>
                <c:pt idx="7">
                  <c:v>Pfizer Inc</c:v>
                </c:pt>
                <c:pt idx="8">
                  <c:v>Xerox Corp</c:v>
                </c:pt>
                <c:pt idx="9">
                  <c:v>Kohl's Corp</c:v>
                </c:pt>
              </c:strCache>
            </c:strRef>
          </c:cat>
          <c:val>
            <c:numRef>
              <c:f>Folha1!$L$3:$L$12</c:f>
              <c:numCache>
                <c:formatCode>0.00%</c:formatCode>
                <c:ptCount val="10"/>
                <c:pt idx="0">
                  <c:v>9.8041089345437163E-2</c:v>
                </c:pt>
                <c:pt idx="1">
                  <c:v>1.9870391061452511E-2</c:v>
                </c:pt>
                <c:pt idx="2">
                  <c:v>9.0365853658536568E-2</c:v>
                </c:pt>
                <c:pt idx="3">
                  <c:v>0.13045827814569533</c:v>
                </c:pt>
                <c:pt idx="4">
                  <c:v>4.5717223650385601E-2</c:v>
                </c:pt>
                <c:pt idx="5">
                  <c:v>3.9599999999999996E-2</c:v>
                </c:pt>
                <c:pt idx="6">
                  <c:v>0.17019208153665227</c:v>
                </c:pt>
                <c:pt idx="7">
                  <c:v>4.6922008983258476E-2</c:v>
                </c:pt>
                <c:pt idx="8">
                  <c:v>8.3516483516483525E-2</c:v>
                </c:pt>
                <c:pt idx="9">
                  <c:v>9.3827160493827153E-2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5094688"/>
        <c:axId val="1595096320"/>
      </c:barChart>
      <c:catAx>
        <c:axId val="159509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95096320"/>
        <c:crosses val="autoZero"/>
        <c:auto val="1"/>
        <c:lblAlgn val="ctr"/>
        <c:lblOffset val="100"/>
        <c:noMultiLvlLbl val="0"/>
      </c:catAx>
      <c:valAx>
        <c:axId val="159509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9509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14287</xdr:rowOff>
    </xdr:from>
    <xdr:to>
      <xdr:col>6</xdr:col>
      <xdr:colOff>161924</xdr:colOff>
      <xdr:row>35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20</xdr:row>
      <xdr:rowOff>185737</xdr:rowOff>
    </xdr:from>
    <xdr:to>
      <xdr:col>13</xdr:col>
      <xdr:colOff>9525</xdr:colOff>
      <xdr:row>35</xdr:row>
      <xdr:rowOff>71437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95250</xdr:colOff>
      <xdr:row>20</xdr:row>
      <xdr:rowOff>176212</xdr:rowOff>
    </xdr:from>
    <xdr:to>
      <xdr:col>20</xdr:col>
      <xdr:colOff>400050</xdr:colOff>
      <xdr:row>35</xdr:row>
      <xdr:rowOff>61912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85725</xdr:colOff>
      <xdr:row>5</xdr:row>
      <xdr:rowOff>119062</xdr:rowOff>
    </xdr:from>
    <xdr:to>
      <xdr:col>20</xdr:col>
      <xdr:colOff>390525</xdr:colOff>
      <xdr:row>20</xdr:row>
      <xdr:rowOff>4762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4" sqref="H14"/>
    </sheetView>
  </sheetViews>
  <sheetFormatPr defaultRowHeight="15" x14ac:dyDescent="0.25"/>
  <cols>
    <col min="1" max="1" width="22.5703125" bestFit="1" customWidth="1"/>
    <col min="2" max="2" width="11" bestFit="1" customWidth="1"/>
    <col min="3" max="3" width="17.5703125" bestFit="1" customWidth="1"/>
    <col min="4" max="4" width="9.7109375" bestFit="1" customWidth="1"/>
    <col min="5" max="5" width="8.28515625" customWidth="1"/>
    <col min="6" max="6" width="12.85546875" bestFit="1" customWidth="1"/>
    <col min="7" max="7" width="10.140625" bestFit="1" customWidth="1"/>
    <col min="8" max="8" width="11.85546875" bestFit="1" customWidth="1"/>
    <col min="9" max="9" width="14.28515625" bestFit="1" customWidth="1"/>
    <col min="10" max="11" width="9.42578125" bestFit="1" customWidth="1"/>
    <col min="12" max="12" width="8.5703125" bestFit="1" customWidth="1"/>
  </cols>
  <sheetData>
    <row r="1" spans="1:12" x14ac:dyDescent="0.25">
      <c r="H1" s="25" t="s">
        <v>38</v>
      </c>
      <c r="I1" s="25">
        <v>0.95</v>
      </c>
    </row>
    <row r="2" spans="1:12" x14ac:dyDescent="0.25">
      <c r="A2" s="3" t="s">
        <v>0</v>
      </c>
      <c r="B2" s="3" t="s">
        <v>1</v>
      </c>
      <c r="C2" s="3" t="s">
        <v>2</v>
      </c>
      <c r="D2" s="3" t="s">
        <v>3</v>
      </c>
      <c r="E2" s="15" t="s">
        <v>4</v>
      </c>
      <c r="F2" s="3" t="s">
        <v>12</v>
      </c>
      <c r="G2" s="3" t="s">
        <v>5</v>
      </c>
      <c r="H2" s="3" t="s">
        <v>8</v>
      </c>
      <c r="I2" s="3" t="s">
        <v>9</v>
      </c>
      <c r="J2" s="2" t="s">
        <v>6</v>
      </c>
      <c r="K2" s="3" t="s">
        <v>7</v>
      </c>
      <c r="L2" s="3" t="s">
        <v>37</v>
      </c>
    </row>
    <row r="3" spans="1:12" x14ac:dyDescent="0.25">
      <c r="A3" s="19" t="s">
        <v>10</v>
      </c>
      <c r="B3" s="20" t="s">
        <v>11</v>
      </c>
      <c r="C3" s="20" t="s">
        <v>34</v>
      </c>
      <c r="D3" s="8">
        <v>20.93</v>
      </c>
      <c r="E3" s="15">
        <v>30</v>
      </c>
      <c r="F3" s="8">
        <f>D3*E3</f>
        <v>627.9</v>
      </c>
      <c r="G3" s="9">
        <v>0.75</v>
      </c>
      <c r="H3" s="10">
        <v>4</v>
      </c>
      <c r="I3" s="8">
        <f>G3*H3*$I$1*E3</f>
        <v>85.499999999999986</v>
      </c>
      <c r="J3" s="6">
        <f>I3*-0.28</f>
        <v>-23.939999999999998</v>
      </c>
      <c r="K3" s="8">
        <f>SUM(I3:J3)</f>
        <v>61.559999999999988</v>
      </c>
      <c r="L3" s="11">
        <f>K3/F3</f>
        <v>9.8041089345437163E-2</v>
      </c>
    </row>
    <row r="4" spans="1:12" x14ac:dyDescent="0.25">
      <c r="A4" s="7" t="s">
        <v>13</v>
      </c>
      <c r="B4" s="10" t="s">
        <v>14</v>
      </c>
      <c r="C4" s="10" t="s">
        <v>15</v>
      </c>
      <c r="D4" s="8">
        <v>71.599999999999994</v>
      </c>
      <c r="E4" s="15">
        <v>10</v>
      </c>
      <c r="F4" s="8">
        <f t="shared" ref="F4:F12" si="0">D4*E4</f>
        <v>716</v>
      </c>
      <c r="G4" s="9">
        <v>0.52</v>
      </c>
      <c r="H4" s="10">
        <v>4</v>
      </c>
      <c r="I4" s="8">
        <f>G4*H4*$I$1*E4</f>
        <v>19.759999999999998</v>
      </c>
      <c r="J4" s="6">
        <f t="shared" ref="J4:J12" si="1">I4*-0.28</f>
        <v>-5.5327999999999999</v>
      </c>
      <c r="K4" s="8">
        <f t="shared" ref="K4:K12" si="2">SUM(I4:J4)</f>
        <v>14.227199999999998</v>
      </c>
      <c r="L4" s="11">
        <f t="shared" ref="L4:L12" si="3">K4/F4</f>
        <v>1.9870391061452511E-2</v>
      </c>
    </row>
    <row r="5" spans="1:12" x14ac:dyDescent="0.25">
      <c r="A5" s="19" t="s">
        <v>16</v>
      </c>
      <c r="B5" s="20" t="s">
        <v>17</v>
      </c>
      <c r="C5" s="20" t="s">
        <v>34</v>
      </c>
      <c r="D5" s="8">
        <v>14.76</v>
      </c>
      <c r="E5" s="15">
        <v>50</v>
      </c>
      <c r="F5" s="8">
        <f t="shared" si="0"/>
        <v>738</v>
      </c>
      <c r="G5" s="9">
        <f>(0.37+0.62+0.62+0.34)/4</f>
        <v>0.48749999999999999</v>
      </c>
      <c r="H5" s="10">
        <v>4</v>
      </c>
      <c r="I5" s="8">
        <f>G5*H5*$I$1*E5</f>
        <v>92.624999999999986</v>
      </c>
      <c r="J5" s="6">
        <f t="shared" si="1"/>
        <v>-25.934999999999999</v>
      </c>
      <c r="K5" s="8">
        <f t="shared" si="2"/>
        <v>66.689999999999984</v>
      </c>
      <c r="L5" s="11">
        <f t="shared" si="3"/>
        <v>9.0365853658536568E-2</v>
      </c>
    </row>
    <row r="6" spans="1:12" x14ac:dyDescent="0.25">
      <c r="A6" s="23" t="s">
        <v>18</v>
      </c>
      <c r="B6" s="24" t="s">
        <v>19</v>
      </c>
      <c r="C6" s="24" t="s">
        <v>20</v>
      </c>
      <c r="D6" s="8">
        <v>7.55</v>
      </c>
      <c r="E6" s="15">
        <v>100</v>
      </c>
      <c r="F6" s="8">
        <f t="shared" si="0"/>
        <v>755</v>
      </c>
      <c r="G6" s="9">
        <v>0.12</v>
      </c>
      <c r="H6" s="10">
        <v>12</v>
      </c>
      <c r="I6" s="8">
        <f>G6*H6*$I$1*E6</f>
        <v>136.79999999999998</v>
      </c>
      <c r="J6" s="6">
        <f t="shared" si="1"/>
        <v>-38.304000000000002</v>
      </c>
      <c r="K6" s="8">
        <f t="shared" si="2"/>
        <v>98.495999999999981</v>
      </c>
      <c r="L6" s="11">
        <f t="shared" si="3"/>
        <v>0.13045827814569533</v>
      </c>
    </row>
    <row r="7" spans="1:12" x14ac:dyDescent="0.25">
      <c r="A7" s="23" t="s">
        <v>22</v>
      </c>
      <c r="B7" s="24" t="s">
        <v>21</v>
      </c>
      <c r="C7" s="24" t="s">
        <v>20</v>
      </c>
      <c r="D7" s="8">
        <v>7.78</v>
      </c>
      <c r="E7" s="15">
        <v>100</v>
      </c>
      <c r="F7" s="8">
        <f t="shared" si="0"/>
        <v>778</v>
      </c>
      <c r="G7" s="9">
        <f>(0.11+0.11+0.3)/3</f>
        <v>0.17333333333333334</v>
      </c>
      <c r="H7" s="10">
        <v>3</v>
      </c>
      <c r="I7" s="8">
        <f>G7*H7*$I$1*E7</f>
        <v>49.4</v>
      </c>
      <c r="J7" s="6">
        <f t="shared" si="1"/>
        <v>-13.832000000000001</v>
      </c>
      <c r="K7" s="8">
        <f t="shared" si="2"/>
        <v>35.567999999999998</v>
      </c>
      <c r="L7" s="11">
        <f t="shared" si="3"/>
        <v>4.5717223650385601E-2</v>
      </c>
    </row>
    <row r="8" spans="1:12" x14ac:dyDescent="0.25">
      <c r="A8" s="23" t="s">
        <v>23</v>
      </c>
      <c r="B8" s="24" t="s">
        <v>24</v>
      </c>
      <c r="C8" s="24" t="s">
        <v>20</v>
      </c>
      <c r="D8" s="8">
        <v>1.9</v>
      </c>
      <c r="E8" s="15">
        <v>100</v>
      </c>
      <c r="F8" s="8">
        <f t="shared" si="0"/>
        <v>190</v>
      </c>
      <c r="G8" s="9">
        <f>0.11/2</f>
        <v>5.5E-2</v>
      </c>
      <c r="H8" s="10">
        <v>2</v>
      </c>
      <c r="I8" s="8">
        <f>G8*H8*$I$1*E8</f>
        <v>10.45</v>
      </c>
      <c r="J8" s="6">
        <f t="shared" si="1"/>
        <v>-2.9260000000000002</v>
      </c>
      <c r="K8" s="8">
        <f t="shared" si="2"/>
        <v>7.5239999999999991</v>
      </c>
      <c r="L8" s="11">
        <f t="shared" si="3"/>
        <v>3.9599999999999996E-2</v>
      </c>
    </row>
    <row r="9" spans="1:12" x14ac:dyDescent="0.25">
      <c r="A9" s="4" t="s">
        <v>25</v>
      </c>
      <c r="B9" s="5" t="s">
        <v>26</v>
      </c>
      <c r="C9" s="5" t="s">
        <v>27</v>
      </c>
      <c r="D9" s="8">
        <v>25.51</v>
      </c>
      <c r="E9" s="15">
        <v>30</v>
      </c>
      <c r="F9" s="8">
        <f t="shared" si="0"/>
        <v>765.30000000000007</v>
      </c>
      <c r="G9" s="9">
        <v>3</v>
      </c>
      <c r="H9" s="10">
        <v>3</v>
      </c>
      <c r="I9" s="8">
        <f>G9*H9*0.67*E9</f>
        <v>180.9</v>
      </c>
      <c r="J9" s="6">
        <f t="shared" si="1"/>
        <v>-50.652000000000008</v>
      </c>
      <c r="K9" s="8">
        <f t="shared" si="2"/>
        <v>130.24799999999999</v>
      </c>
      <c r="L9" s="11">
        <f t="shared" si="3"/>
        <v>0.17019208153665227</v>
      </c>
    </row>
    <row r="10" spans="1:12" x14ac:dyDescent="0.25">
      <c r="A10" s="4" t="s">
        <v>29</v>
      </c>
      <c r="B10" s="5" t="s">
        <v>30</v>
      </c>
      <c r="C10" s="5" t="s">
        <v>28</v>
      </c>
      <c r="D10" s="8">
        <v>24.49</v>
      </c>
      <c r="E10" s="15">
        <v>20</v>
      </c>
      <c r="F10" s="8">
        <f t="shared" si="0"/>
        <v>489.79999999999995</v>
      </c>
      <c r="G10" s="9">
        <v>0.42</v>
      </c>
      <c r="H10" s="10">
        <v>4</v>
      </c>
      <c r="I10" s="8">
        <f>G10*H10*$I$1*E10</f>
        <v>31.919999999999998</v>
      </c>
      <c r="J10" s="6">
        <f t="shared" si="1"/>
        <v>-8.9375999999999998</v>
      </c>
      <c r="K10" s="8">
        <f t="shared" si="2"/>
        <v>22.982399999999998</v>
      </c>
      <c r="L10" s="11">
        <f t="shared" si="3"/>
        <v>4.6922008983258476E-2</v>
      </c>
    </row>
    <row r="11" spans="1:12" x14ac:dyDescent="0.25">
      <c r="A11" s="21" t="s">
        <v>31</v>
      </c>
      <c r="B11" s="22" t="s">
        <v>32</v>
      </c>
      <c r="C11" s="22" t="s">
        <v>33</v>
      </c>
      <c r="D11" s="8">
        <v>8.19</v>
      </c>
      <c r="E11" s="15">
        <v>60</v>
      </c>
      <c r="F11" s="8">
        <f t="shared" si="0"/>
        <v>491.4</v>
      </c>
      <c r="G11" s="9">
        <v>0.25</v>
      </c>
      <c r="H11" s="10">
        <v>4</v>
      </c>
      <c r="I11" s="8">
        <f>G11*H11*$I$1*E11</f>
        <v>57</v>
      </c>
      <c r="J11" s="6">
        <f t="shared" si="1"/>
        <v>-15.96</v>
      </c>
      <c r="K11" s="8">
        <f t="shared" si="2"/>
        <v>41.04</v>
      </c>
      <c r="L11" s="11">
        <f t="shared" si="3"/>
        <v>8.3516483516483525E-2</v>
      </c>
    </row>
    <row r="12" spans="1:12" x14ac:dyDescent="0.25">
      <c r="A12" s="21" t="s">
        <v>35</v>
      </c>
      <c r="B12" s="22" t="s">
        <v>36</v>
      </c>
      <c r="C12" s="22" t="s">
        <v>33</v>
      </c>
      <c r="D12" s="8">
        <v>14.58</v>
      </c>
      <c r="E12" s="15">
        <v>16</v>
      </c>
      <c r="F12" s="8">
        <f t="shared" si="0"/>
        <v>233.28</v>
      </c>
      <c r="G12" s="9">
        <v>0.5</v>
      </c>
      <c r="H12" s="10">
        <v>4</v>
      </c>
      <c r="I12" s="8">
        <f>G12*H12*$I$1*E12</f>
        <v>30.4</v>
      </c>
      <c r="J12" s="6">
        <f t="shared" si="1"/>
        <v>-8.5120000000000005</v>
      </c>
      <c r="K12" s="8">
        <f t="shared" si="2"/>
        <v>21.887999999999998</v>
      </c>
      <c r="L12" s="11">
        <f t="shared" si="3"/>
        <v>9.3827160493827153E-2</v>
      </c>
    </row>
    <row r="13" spans="1:12" x14ac:dyDescent="0.25">
      <c r="D13" s="12" t="s">
        <v>39</v>
      </c>
      <c r="E13" s="13"/>
      <c r="F13" s="14">
        <f>SUM(F3:F12)</f>
        <v>5784.6799999999994</v>
      </c>
      <c r="H13" s="30" t="s">
        <v>40</v>
      </c>
      <c r="I13" s="26">
        <f>SUM(I3:I12)</f>
        <v>694.75499999999988</v>
      </c>
      <c r="J13" s="27">
        <f>SUM(J3:J12)</f>
        <v>-194.53140000000002</v>
      </c>
      <c r="K13" s="28">
        <f>SUM(K3:K12)</f>
        <v>500.22359999999992</v>
      </c>
      <c r="L13" s="29">
        <f>K13/F13</f>
        <v>8.6473858536686557E-2</v>
      </c>
    </row>
    <row r="15" spans="1:12" x14ac:dyDescent="0.25">
      <c r="A15" s="17" t="str">
        <f>C3</f>
        <v>Transportes</v>
      </c>
      <c r="B15" s="16">
        <f>F3+F5</f>
        <v>1365.9</v>
      </c>
      <c r="C15" s="18">
        <f>B15/$F$13</f>
        <v>0.23612369223535273</v>
      </c>
    </row>
    <row r="16" spans="1:12" x14ac:dyDescent="0.25">
      <c r="A16" s="17" t="str">
        <f>C4</f>
        <v>Energia</v>
      </c>
      <c r="B16" s="16">
        <f>F4</f>
        <v>716</v>
      </c>
      <c r="C16" s="18">
        <f t="shared" ref="C16:C20" si="4">B16/$F$13</f>
        <v>0.12377521314921483</v>
      </c>
    </row>
    <row r="17" spans="1:3" x14ac:dyDescent="0.25">
      <c r="A17" s="17" t="str">
        <f>C6</f>
        <v>Finanças</v>
      </c>
      <c r="B17" s="16">
        <f>F6+F7+F8</f>
        <v>1723</v>
      </c>
      <c r="C17" s="18">
        <f t="shared" si="4"/>
        <v>0.29785571544147649</v>
      </c>
    </row>
    <row r="18" spans="1:3" x14ac:dyDescent="0.25">
      <c r="A18" s="17" t="str">
        <f>C9</f>
        <v>Telecomunicações</v>
      </c>
      <c r="B18" s="16">
        <f>F9</f>
        <v>765.30000000000007</v>
      </c>
      <c r="C18" s="18">
        <f t="shared" si="4"/>
        <v>0.13229772433393033</v>
      </c>
    </row>
    <row r="19" spans="1:3" x14ac:dyDescent="0.25">
      <c r="A19" s="17" t="str">
        <f>C10</f>
        <v>Farmacêutico</v>
      </c>
      <c r="B19" s="16">
        <f>F10</f>
        <v>489.79999999999995</v>
      </c>
      <c r="C19" s="18">
        <f t="shared" si="4"/>
        <v>8.4671926536990808E-2</v>
      </c>
    </row>
    <row r="20" spans="1:3" x14ac:dyDescent="0.25">
      <c r="A20" s="17" t="str">
        <f>C11</f>
        <v>Tecnológico</v>
      </c>
      <c r="B20" s="16">
        <f>F11+F12</f>
        <v>724.68</v>
      </c>
      <c r="C20" s="18">
        <f t="shared" si="4"/>
        <v>0.12527572830303491</v>
      </c>
    </row>
    <row r="21" spans="1:3" x14ac:dyDescent="0.25">
      <c r="B21" s="1"/>
    </row>
  </sheetData>
  <mergeCells count="1">
    <mergeCell ref="D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2024-12-08T00:51:27Z</dcterms:created>
  <dcterms:modified xsi:type="dcterms:W3CDTF">2024-12-08T01:53:06Z</dcterms:modified>
</cp:coreProperties>
</file>