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ibeiro\Desktop\"/>
    </mc:Choice>
  </mc:AlternateContent>
  <bookViews>
    <workbookView xWindow="0" yWindow="0" windowWidth="25200" windowHeight="1198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3" i="1"/>
  <c r="E10" i="1"/>
  <c r="E4" i="1"/>
  <c r="D9" i="1"/>
  <c r="D13" i="1"/>
  <c r="D10" i="1"/>
  <c r="H12" i="1" l="1"/>
  <c r="H8" i="1"/>
  <c r="J8" i="1" s="1"/>
  <c r="H7" i="1"/>
  <c r="J7" i="1" s="1"/>
  <c r="H5" i="1"/>
  <c r="J5" i="1" s="1"/>
  <c r="H11" i="1"/>
  <c r="J11" i="1" s="1"/>
  <c r="K11" i="1" s="1"/>
  <c r="H13" i="1"/>
  <c r="H10" i="1"/>
  <c r="H4" i="1"/>
  <c r="J4" i="1" s="1"/>
  <c r="G6" i="1"/>
  <c r="G2" i="1"/>
  <c r="G3" i="1"/>
  <c r="G13" i="1"/>
  <c r="G10" i="1"/>
  <c r="G11" i="1"/>
  <c r="G4" i="1"/>
  <c r="G5" i="1"/>
  <c r="G7" i="1"/>
  <c r="G8" i="1"/>
  <c r="G12" i="1"/>
  <c r="G9" i="1"/>
  <c r="H6" i="1"/>
  <c r="H2" i="1"/>
  <c r="H3" i="1"/>
  <c r="H9" i="1"/>
  <c r="G14" i="1" l="1"/>
  <c r="L11" i="1"/>
  <c r="I2" i="1"/>
  <c r="I13" i="1"/>
  <c r="I6" i="1"/>
  <c r="J10" i="1"/>
  <c r="K10" i="1" s="1"/>
  <c r="L10" i="1" s="1"/>
  <c r="K8" i="1"/>
  <c r="L8" i="1" s="1"/>
  <c r="K7" i="1"/>
  <c r="L7" i="1" s="1"/>
  <c r="K5" i="1"/>
  <c r="L5" i="1" s="1"/>
  <c r="J9" i="1"/>
  <c r="J13" i="1"/>
  <c r="K13" i="1" s="1"/>
  <c r="L13" i="1" s="1"/>
  <c r="J12" i="1"/>
  <c r="K12" i="1" s="1"/>
  <c r="L12" i="1" s="1"/>
  <c r="J3" i="1"/>
  <c r="K3" i="1" s="1"/>
  <c r="L3" i="1" s="1"/>
  <c r="K4" i="1"/>
  <c r="L4" i="1" s="1"/>
  <c r="J2" i="1"/>
  <c r="K2" i="1" s="1"/>
  <c r="L2" i="1" s="1"/>
  <c r="J6" i="1"/>
  <c r="K6" i="1" s="1"/>
  <c r="L6" i="1" s="1"/>
  <c r="I9" i="1"/>
  <c r="I8" i="1"/>
  <c r="I3" i="1"/>
  <c r="I12" i="1"/>
  <c r="I7" i="1"/>
  <c r="I5" i="1"/>
  <c r="I4" i="1"/>
  <c r="I11" i="1"/>
  <c r="I10" i="1"/>
  <c r="H14" i="1"/>
  <c r="J14" i="1" l="1"/>
  <c r="K14" i="1" s="1"/>
  <c r="L14" i="1" s="1"/>
  <c r="K9" i="1"/>
  <c r="L9" i="1" s="1"/>
  <c r="I14" i="1"/>
</calcChain>
</file>

<file path=xl/sharedStrings.xml><?xml version="1.0" encoding="utf-8"?>
<sst xmlns="http://schemas.openxmlformats.org/spreadsheetml/2006/main" count="37" uniqueCount="37">
  <si>
    <t>Empresa</t>
  </si>
  <si>
    <t>Ticker</t>
  </si>
  <si>
    <t>Preço XTB</t>
  </si>
  <si>
    <t>Div (USD)</t>
  </si>
  <si>
    <t>Div (EUR)</t>
  </si>
  <si>
    <t>Shares</t>
  </si>
  <si>
    <t>Investimento</t>
  </si>
  <si>
    <t>Div Ano</t>
  </si>
  <si>
    <t>Yield BRT</t>
  </si>
  <si>
    <t>IRS</t>
  </si>
  <si>
    <t>Div LÍQ</t>
  </si>
  <si>
    <t>Yield LÍQ</t>
  </si>
  <si>
    <t>TOTAIS:</t>
  </si>
  <si>
    <t>Volkswagen AG [PS]</t>
  </si>
  <si>
    <t>VOW3.DE</t>
  </si>
  <si>
    <t>Renault SA</t>
  </si>
  <si>
    <t>RNO.FR</t>
  </si>
  <si>
    <t>Ford Motor Co</t>
  </si>
  <si>
    <t>F.US</t>
  </si>
  <si>
    <t>Dr Ing hc F Porsche AG</t>
  </si>
  <si>
    <t>P911.DE</t>
  </si>
  <si>
    <t>Bayerische Motoren Werke AG</t>
  </si>
  <si>
    <t>BMW.DE</t>
  </si>
  <si>
    <t>Honda Motor Co Ltd</t>
  </si>
  <si>
    <t>HMC.US</t>
  </si>
  <si>
    <t>Toyota Motor Corp</t>
  </si>
  <si>
    <t>TM.US</t>
  </si>
  <si>
    <t>Magna International Inc</t>
  </si>
  <si>
    <t>MGA.US</t>
  </si>
  <si>
    <t>Valeo SA</t>
  </si>
  <si>
    <t>FR.FR</t>
  </si>
  <si>
    <t>ML.FR</t>
  </si>
  <si>
    <t>Michelin SCA</t>
  </si>
  <si>
    <t>Mercedes-Benz Group AG</t>
  </si>
  <si>
    <t>MBG.DE</t>
  </si>
  <si>
    <t>Stellantis NV</t>
  </si>
  <si>
    <t>STLAM.IT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</si>
</sst>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$-54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17">
    <xf numFmtId="0" fontId="0" fillId="0" borderId="0" xfId="0"/>
    <xf numFmtId="44" fontId="5" fillId="5" borderId="2" xfId="4" applyNumberFormat="1" applyFont="1" applyBorder="1"/>
    <xf numFmtId="10" fontId="5" fillId="5" borderId="2" xfId="4" applyNumberFormat="1" applyFont="1" applyBorder="1"/>
    <xf numFmtId="0" fontId="5" fillId="5" borderId="2" xfId="4" applyFont="1" applyBorder="1" applyAlignment="1">
      <alignment horizontal="center"/>
    </xf>
    <xf numFmtId="0" fontId="7" fillId="3" borderId="2" xfId="2" applyFont="1" applyBorder="1" applyAlignment="1">
      <alignment horizontal="center"/>
    </xf>
    <xf numFmtId="44" fontId="7" fillId="3" borderId="2" xfId="2" applyNumberFormat="1" applyFont="1" applyBorder="1"/>
    <xf numFmtId="44" fontId="3" fillId="3" borderId="2" xfId="2" applyNumberFormat="1" applyFont="1" applyBorder="1"/>
    <xf numFmtId="44" fontId="2" fillId="2" borderId="2" xfId="1" applyNumberFormat="1" applyBorder="1"/>
    <xf numFmtId="0" fontId="4" fillId="4" borderId="2" xfId="3" applyBorder="1" applyAlignment="1">
      <alignment horizontal="center"/>
    </xf>
    <xf numFmtId="0" fontId="5" fillId="5" borderId="2" xfId="4" applyFont="1" applyBorder="1" applyAlignment="1">
      <alignment horizontal="center"/>
    </xf>
    <xf numFmtId="44" fontId="1" fillId="6" borderId="2" xfId="5" applyNumberFormat="1" applyBorder="1"/>
    <xf numFmtId="10" fontId="1" fillId="6" borderId="2" xfId="5" applyNumberFormat="1" applyBorder="1"/>
    <xf numFmtId="0" fontId="3" fillId="3" borderId="2" xfId="2" applyBorder="1"/>
    <xf numFmtId="0" fontId="1" fillId="7" borderId="2" xfId="6" applyBorder="1"/>
    <xf numFmtId="0" fontId="1" fillId="7" borderId="2" xfId="6" applyBorder="1" applyAlignment="1">
      <alignment wrapText="1"/>
    </xf>
    <xf numFmtId="44" fontId="3" fillId="3" borderId="2" xfId="2" applyNumberFormat="1" applyBorder="1"/>
    <xf numFmtId="164" fontId="3" fillId="3" borderId="2" xfId="2" applyNumberFormat="1" applyBorder="1"/>
  </cellXfs>
  <cellStyles count="7">
    <cellStyle name="20% - Cor5" xfId="5" builtinId="46"/>
    <cellStyle name="40% - Cor6" xfId="6" builtinId="51"/>
    <cellStyle name="Cor5" xfId="4" builtinId="45"/>
    <cellStyle name="Correto" xfId="1" builtinId="26"/>
    <cellStyle name="Entrada" xfId="3" builtinId="20"/>
    <cellStyle name="Incorreto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Investimento por empresa</a:t>
            </a:r>
          </a:p>
        </c:rich>
      </c:tx>
      <c:layout>
        <c:manualLayout>
          <c:xMode val="edge"/>
          <c:yMode val="edge"/>
          <c:x val="0.3548956692913385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780319066698017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85140562248996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57028112449802E-3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450797666745043E-17"/>
                  <c:y val="-0.134259259259259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8514056224899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128514056225486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6385542168674707E-3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6385542168674707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4257028112450973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4257028112449802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638554216867587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Folha1!$B$2:$B$13</c:f>
              <c:strCache>
                <c:ptCount val="12"/>
                <c:pt idx="0">
                  <c:v>STLAM.IT</c:v>
                </c:pt>
                <c:pt idx="1">
                  <c:v>MBG.DE</c:v>
                </c:pt>
                <c:pt idx="2">
                  <c:v>F.US</c:v>
                </c:pt>
                <c:pt idx="3">
                  <c:v>VOW3.DE</c:v>
                </c:pt>
                <c:pt idx="4">
                  <c:v>RNO.FR</c:v>
                </c:pt>
                <c:pt idx="5">
                  <c:v>P911.DE</c:v>
                </c:pt>
                <c:pt idx="6">
                  <c:v>BMW.DE</c:v>
                </c:pt>
                <c:pt idx="7">
                  <c:v>MGA.US</c:v>
                </c:pt>
                <c:pt idx="8">
                  <c:v>HMC.US</c:v>
                </c:pt>
                <c:pt idx="9">
                  <c:v>ML.FR</c:v>
                </c:pt>
                <c:pt idx="10">
                  <c:v>FR.FR</c:v>
                </c:pt>
                <c:pt idx="11">
                  <c:v>TM.US</c:v>
                </c:pt>
              </c:strCache>
            </c:strRef>
          </c:cat>
          <c:val>
            <c:numRef>
              <c:f>Folha1!$G$2:$G$13</c:f>
              <c:numCache>
                <c:formatCode>_("€"* #,##0.00_);_("€"* \(#,##0.00\);_("€"* "-"??_);_(@_)</c:formatCode>
                <c:ptCount val="12"/>
                <c:pt idx="0">
                  <c:v>951.25</c:v>
                </c:pt>
                <c:pt idx="1">
                  <c:v>492.1</c:v>
                </c:pt>
                <c:pt idx="2">
                  <c:v>188</c:v>
                </c:pt>
                <c:pt idx="3">
                  <c:v>447.1</c:v>
                </c:pt>
                <c:pt idx="4">
                  <c:v>321.59999999999997</c:v>
                </c:pt>
                <c:pt idx="5">
                  <c:v>429.09999999999997</c:v>
                </c:pt>
                <c:pt idx="6">
                  <c:v>410.6</c:v>
                </c:pt>
                <c:pt idx="7">
                  <c:v>359.3</c:v>
                </c:pt>
                <c:pt idx="8">
                  <c:v>408.29999999999995</c:v>
                </c:pt>
                <c:pt idx="9">
                  <c:v>309.40000000000003</c:v>
                </c:pt>
                <c:pt idx="10">
                  <c:v>474.5</c:v>
                </c:pt>
                <c:pt idx="11">
                  <c:v>780.3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7339536"/>
        <c:axId val="-347336816"/>
      </c:barChart>
      <c:catAx>
        <c:axId val="-3473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347336816"/>
        <c:crosses val="autoZero"/>
        <c:auto val="1"/>
        <c:lblAlgn val="ctr"/>
        <c:lblOffset val="100"/>
        <c:noMultiLvlLbl val="0"/>
      </c:catAx>
      <c:valAx>
        <c:axId val="-34733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34733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Dividendo Líquido por empresa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7779E-3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779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925337632079971E-17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77777777777879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0185067526415994E-16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5555555555555558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Folha1!$B$2:$B$13</c:f>
              <c:strCache>
                <c:ptCount val="12"/>
                <c:pt idx="0">
                  <c:v>STLAM.IT</c:v>
                </c:pt>
                <c:pt idx="1">
                  <c:v>MBG.DE</c:v>
                </c:pt>
                <c:pt idx="2">
                  <c:v>F.US</c:v>
                </c:pt>
                <c:pt idx="3">
                  <c:v>VOW3.DE</c:v>
                </c:pt>
                <c:pt idx="4">
                  <c:v>RNO.FR</c:v>
                </c:pt>
                <c:pt idx="5">
                  <c:v>P911.DE</c:v>
                </c:pt>
                <c:pt idx="6">
                  <c:v>BMW.DE</c:v>
                </c:pt>
                <c:pt idx="7">
                  <c:v>MGA.US</c:v>
                </c:pt>
                <c:pt idx="8">
                  <c:v>HMC.US</c:v>
                </c:pt>
                <c:pt idx="9">
                  <c:v>ML.FR</c:v>
                </c:pt>
                <c:pt idx="10">
                  <c:v>FR.FR</c:v>
                </c:pt>
                <c:pt idx="11">
                  <c:v>TM.US</c:v>
                </c:pt>
              </c:strCache>
            </c:strRef>
          </c:cat>
          <c:val>
            <c:numRef>
              <c:f>Folha1!$K$2:$K$13</c:f>
              <c:numCache>
                <c:formatCode>_("€"* #,##0.00_);_("€"* \(#,##0.00\);_("€"* "-"??_);_(@_)</c:formatCode>
                <c:ptCount val="12"/>
                <c:pt idx="0">
                  <c:v>61.2</c:v>
                </c:pt>
                <c:pt idx="1">
                  <c:v>30.96</c:v>
                </c:pt>
                <c:pt idx="2">
                  <c:v>9.6595200000000006</c:v>
                </c:pt>
                <c:pt idx="3">
                  <c:v>22.896000000000001</c:v>
                </c:pt>
                <c:pt idx="4">
                  <c:v>15.84</c:v>
                </c:pt>
                <c:pt idx="5">
                  <c:v>16.632000000000001</c:v>
                </c:pt>
                <c:pt idx="6">
                  <c:v>15.48</c:v>
                </c:pt>
                <c:pt idx="7">
                  <c:v>11.764799999999999</c:v>
                </c:pt>
                <c:pt idx="8">
                  <c:v>13.191746400000003</c:v>
                </c:pt>
                <c:pt idx="9">
                  <c:v>9.9359999999999999</c:v>
                </c:pt>
                <c:pt idx="10">
                  <c:v>15.12</c:v>
                </c:pt>
                <c:pt idx="11">
                  <c:v>16.908184800000001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7334640"/>
        <c:axId val="-347345520"/>
      </c:barChart>
      <c:catAx>
        <c:axId val="-34733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347345520"/>
        <c:crosses val="autoZero"/>
        <c:auto val="1"/>
        <c:lblAlgn val="ctr"/>
        <c:lblOffset val="100"/>
        <c:noMultiLvlLbl val="0"/>
      </c:catAx>
      <c:valAx>
        <c:axId val="-3473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34733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% de empresa no investimento</a:t>
            </a:r>
            <a:r>
              <a:rPr lang="pt-PT" baseline="0"/>
              <a:t>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711312601076375E-2"/>
          <c:y val="0.22688509493343831"/>
          <c:w val="0.78354397036110557"/>
          <c:h val="0.67517541740839992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4">
                  <a:tint val="4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>
                  <a:tint val="5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>
                  <a:tint val="6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tint val="7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4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4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4">
                  <a:shade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4">
                  <a:shade val="8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4">
                  <a:shade val="7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shade val="6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4">
                  <a:shade val="5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4">
                  <a:shade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562977912959479E-2"/>
                  <c:y val="-2.45681168156785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387778693728268E-2"/>
                  <c:y val="-2.061316496518457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381411258610724E-2"/>
                  <c:y val="-5.52498940451750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133687711418743E-2"/>
                  <c:y val="8.258966399141455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511953153869325E-3"/>
                  <c:y val="-1.74197773802010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076939841003625E-3"/>
                  <c:y val="-2.01419898896908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36720770914466E-2"/>
                  <c:y val="-0.100950898017401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591138652794773E-2"/>
                  <c:y val="-5.740175240196535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6178307133990921E-2"/>
                  <c:y val="-1.527000386887751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862275789533527E-4"/>
                  <c:y val="-9.44762615027625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2362583738404541E-2"/>
                  <c:y val="-0.128468475498449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102447482873307E-2"/>
                  <c:y val="6.774258591722627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Folha1!$A$2:$A$13</c:f>
              <c:strCache>
                <c:ptCount val="12"/>
                <c:pt idx="0">
                  <c:v>Stellantis NV</c:v>
                </c:pt>
                <c:pt idx="1">
                  <c:v>Mercedes-Benz Group AG</c:v>
                </c:pt>
                <c:pt idx="2">
                  <c:v>Ford Motor Co</c:v>
                </c:pt>
                <c:pt idx="3">
                  <c:v>Volkswagen AG [PS]</c:v>
                </c:pt>
                <c:pt idx="4">
                  <c:v>Renault SA</c:v>
                </c:pt>
                <c:pt idx="5">
                  <c:v>Dr Ing hc F Porsche AG</c:v>
                </c:pt>
                <c:pt idx="6">
                  <c:v>Bayerische Motoren Werke AG</c:v>
                </c:pt>
                <c:pt idx="7">
                  <c:v>Magna International Inc</c:v>
                </c:pt>
                <c:pt idx="8">
                  <c:v>Honda Motor Co Ltd</c:v>
                </c:pt>
                <c:pt idx="9">
                  <c:v>Michelin SCA</c:v>
                </c:pt>
                <c:pt idx="10">
                  <c:v>Valeo SA</c:v>
                </c:pt>
                <c:pt idx="11">
                  <c:v>Toyota Motor Corp</c:v>
                </c:pt>
              </c:strCache>
            </c:strRef>
          </c:cat>
          <c:val>
            <c:numRef>
              <c:f>Folha1!$G$2:$G$13</c:f>
              <c:numCache>
                <c:formatCode>_("€"* #,##0.00_);_("€"* \(#,##0.00\);_("€"* "-"??_);_(@_)</c:formatCode>
                <c:ptCount val="12"/>
                <c:pt idx="0">
                  <c:v>951.25</c:v>
                </c:pt>
                <c:pt idx="1">
                  <c:v>492.1</c:v>
                </c:pt>
                <c:pt idx="2">
                  <c:v>188</c:v>
                </c:pt>
                <c:pt idx="3">
                  <c:v>447.1</c:v>
                </c:pt>
                <c:pt idx="4">
                  <c:v>321.59999999999997</c:v>
                </c:pt>
                <c:pt idx="5">
                  <c:v>429.09999999999997</c:v>
                </c:pt>
                <c:pt idx="6">
                  <c:v>410.6</c:v>
                </c:pt>
                <c:pt idx="7">
                  <c:v>359.3</c:v>
                </c:pt>
                <c:pt idx="8">
                  <c:v>408.29999999999995</c:v>
                </c:pt>
                <c:pt idx="9">
                  <c:v>309.40000000000003</c:v>
                </c:pt>
                <c:pt idx="10">
                  <c:v>474.5</c:v>
                </c:pt>
                <c:pt idx="11">
                  <c:v>780.3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15</xdr:row>
      <xdr:rowOff>185737</xdr:rowOff>
    </xdr:from>
    <xdr:to>
      <xdr:col>4</xdr:col>
      <xdr:colOff>419100</xdr:colOff>
      <xdr:row>30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590550</xdr:colOff>
      <xdr:row>16</xdr:row>
      <xdr:rowOff>4762</xdr:rowOff>
    </xdr:from>
    <xdr:to>
      <xdr:col>12</xdr:col>
      <xdr:colOff>0</xdr:colOff>
      <xdr:row>30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257175</xdr:colOff>
      <xdr:row>1</xdr:row>
      <xdr:rowOff>157161</xdr:rowOff>
    </xdr:from>
    <xdr:to>
      <xdr:col>21</xdr:col>
      <xdr:colOff>95250</xdr:colOff>
      <xdr:row>19</xdr:row>
      <xdr:rowOff>85724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Q30" sqref="Q30"/>
    </sheetView>
  </sheetViews>
  <sheetFormatPr defaultRowHeight="15" x14ac:dyDescent="0.25"/>
  <cols>
    <col min="1" max="1" width="29.85546875" bestFit="1" customWidth="1"/>
    <col min="3" max="3" width="9.42578125" bestFit="1" customWidth="1"/>
    <col min="7" max="7" width="12.140625" bestFit="1" customWidth="1"/>
    <col min="8" max="8" width="11" bestFit="1" customWidth="1"/>
    <col min="9" max="9" width="9.28515625" bestFit="1" customWidth="1"/>
    <col min="10" max="10" width="9.5703125" bestFit="1" customWidth="1"/>
    <col min="11" max="11" width="9.42578125" bestFit="1" customWidth="1"/>
    <col min="12" max="12" width="9.28515625" bestFit="1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</row>
    <row r="2" spans="1:12" x14ac:dyDescent="0.25">
      <c r="A2" s="13" t="s">
        <v>35</v>
      </c>
      <c r="B2" s="12" t="s">
        <v>36</v>
      </c>
      <c r="C2" s="15">
        <v>7.61</v>
      </c>
      <c r="D2" s="16"/>
      <c r="E2" s="15">
        <v>0.68</v>
      </c>
      <c r="F2" s="8">
        <v>125</v>
      </c>
      <c r="G2" s="10">
        <f>C2*F2</f>
        <v>951.25</v>
      </c>
      <c r="H2" s="10">
        <f>E2*F2</f>
        <v>85</v>
      </c>
      <c r="I2" s="11">
        <f>H2/G2</f>
        <v>8.9356110381077533E-2</v>
      </c>
      <c r="J2" s="6">
        <f>H2*0.28</f>
        <v>23.8</v>
      </c>
      <c r="K2" s="7">
        <f>H2-J2</f>
        <v>61.2</v>
      </c>
      <c r="L2" s="11">
        <f>K2/G2</f>
        <v>6.4336399474375819E-2</v>
      </c>
    </row>
    <row r="3" spans="1:12" x14ac:dyDescent="0.25">
      <c r="A3" s="13" t="s">
        <v>33</v>
      </c>
      <c r="B3" s="12" t="s">
        <v>34</v>
      </c>
      <c r="C3" s="15">
        <v>49.21</v>
      </c>
      <c r="D3" s="16"/>
      <c r="E3" s="15">
        <v>4.3</v>
      </c>
      <c r="F3" s="8">
        <v>10</v>
      </c>
      <c r="G3" s="10">
        <f>C3*F3</f>
        <v>492.1</v>
      </c>
      <c r="H3" s="10">
        <f>E3*F3</f>
        <v>43</v>
      </c>
      <c r="I3" s="11">
        <f>H3/G3</f>
        <v>8.7380613696403167E-2</v>
      </c>
      <c r="J3" s="6">
        <f>H3*0.28</f>
        <v>12.040000000000001</v>
      </c>
      <c r="K3" s="7">
        <f>H3-J3</f>
        <v>30.96</v>
      </c>
      <c r="L3" s="11">
        <f>K3/G3</f>
        <v>6.291404186141028E-2</v>
      </c>
    </row>
    <row r="4" spans="1:12" x14ac:dyDescent="0.25">
      <c r="A4" s="13" t="s">
        <v>17</v>
      </c>
      <c r="B4" s="12" t="s">
        <v>18</v>
      </c>
      <c r="C4" s="15">
        <v>9.4</v>
      </c>
      <c r="D4" s="16">
        <v>0.78</v>
      </c>
      <c r="E4" s="15">
        <f>D4*0.86</f>
        <v>0.67080000000000006</v>
      </c>
      <c r="F4" s="8">
        <v>20</v>
      </c>
      <c r="G4" s="10">
        <f>C4*F4</f>
        <v>188</v>
      </c>
      <c r="H4" s="10">
        <f>E4*F4</f>
        <v>13.416</v>
      </c>
      <c r="I4" s="11">
        <f>H4/G4</f>
        <v>7.1361702127659576E-2</v>
      </c>
      <c r="J4" s="6">
        <f>H4*0.28</f>
        <v>3.7564800000000003</v>
      </c>
      <c r="K4" s="7">
        <f>H4-J4</f>
        <v>9.6595200000000006</v>
      </c>
      <c r="L4" s="11">
        <f>K4/G4</f>
        <v>5.1380425531914894E-2</v>
      </c>
    </row>
    <row r="5" spans="1:12" x14ac:dyDescent="0.25">
      <c r="A5" s="13" t="s">
        <v>13</v>
      </c>
      <c r="B5" s="12" t="s">
        <v>14</v>
      </c>
      <c r="C5" s="15">
        <v>89.42</v>
      </c>
      <c r="D5" s="16"/>
      <c r="E5" s="15">
        <v>6.36</v>
      </c>
      <c r="F5" s="8">
        <v>5</v>
      </c>
      <c r="G5" s="10">
        <f>C5*F5</f>
        <v>447.1</v>
      </c>
      <c r="H5" s="10">
        <f>E5*F5</f>
        <v>31.8</v>
      </c>
      <c r="I5" s="11">
        <f>H5/G5</f>
        <v>7.112502795795124E-2</v>
      </c>
      <c r="J5" s="6">
        <f>H5*0.28</f>
        <v>8.9040000000000017</v>
      </c>
      <c r="K5" s="7">
        <f>H5-J5</f>
        <v>22.896000000000001</v>
      </c>
      <c r="L5" s="11">
        <f>K5/G5</f>
        <v>5.1210020129724892E-2</v>
      </c>
    </row>
    <row r="6" spans="1:12" x14ac:dyDescent="0.25">
      <c r="A6" s="13" t="s">
        <v>15</v>
      </c>
      <c r="B6" s="12" t="s">
        <v>16</v>
      </c>
      <c r="C6" s="15">
        <v>32.159999999999997</v>
      </c>
      <c r="D6" s="16"/>
      <c r="E6" s="15">
        <v>2.2000000000000002</v>
      </c>
      <c r="F6" s="8">
        <v>10</v>
      </c>
      <c r="G6" s="10">
        <f>C6*F6</f>
        <v>321.59999999999997</v>
      </c>
      <c r="H6" s="10">
        <f>E6*F6</f>
        <v>22</v>
      </c>
      <c r="I6" s="11">
        <f>H6/G6</f>
        <v>6.8407960199004983E-2</v>
      </c>
      <c r="J6" s="6">
        <f>H6*0.28</f>
        <v>6.16</v>
      </c>
      <c r="K6" s="7">
        <f>H6-J6</f>
        <v>15.84</v>
      </c>
      <c r="L6" s="11">
        <f>K6/G6</f>
        <v>4.9253731343283584E-2</v>
      </c>
    </row>
    <row r="7" spans="1:12" x14ac:dyDescent="0.25">
      <c r="A7" s="14" t="s">
        <v>19</v>
      </c>
      <c r="B7" s="12" t="s">
        <v>20</v>
      </c>
      <c r="C7" s="15">
        <v>42.91</v>
      </c>
      <c r="D7" s="16"/>
      <c r="E7" s="15">
        <v>2.31</v>
      </c>
      <c r="F7" s="8">
        <v>10</v>
      </c>
      <c r="G7" s="10">
        <f>C7*F7</f>
        <v>429.09999999999997</v>
      </c>
      <c r="H7" s="10">
        <f>E7*F7</f>
        <v>23.1</v>
      </c>
      <c r="I7" s="11">
        <f>H7/G7</f>
        <v>5.3833605220228391E-2</v>
      </c>
      <c r="J7" s="6">
        <f>H7*0.28</f>
        <v>6.4680000000000009</v>
      </c>
      <c r="K7" s="7">
        <f>H7-J7</f>
        <v>16.632000000000001</v>
      </c>
      <c r="L7" s="11">
        <f>K7/G7</f>
        <v>3.8760195758564445E-2</v>
      </c>
    </row>
    <row r="8" spans="1:12" x14ac:dyDescent="0.25">
      <c r="A8" s="13" t="s">
        <v>21</v>
      </c>
      <c r="B8" s="12" t="s">
        <v>22</v>
      </c>
      <c r="C8" s="15">
        <v>82.12</v>
      </c>
      <c r="D8" s="16"/>
      <c r="E8" s="15">
        <v>4.3</v>
      </c>
      <c r="F8" s="8">
        <v>5</v>
      </c>
      <c r="G8" s="10">
        <f>C8*F8</f>
        <v>410.6</v>
      </c>
      <c r="H8" s="10">
        <f>E8*F8</f>
        <v>21.5</v>
      </c>
      <c r="I8" s="11">
        <f>H8/G8</f>
        <v>5.2362396492937162E-2</v>
      </c>
      <c r="J8" s="6">
        <f>H8*0.28</f>
        <v>6.0200000000000005</v>
      </c>
      <c r="K8" s="7">
        <f>H8-J8</f>
        <v>15.48</v>
      </c>
      <c r="L8" s="11">
        <f>K8/G8</f>
        <v>3.7700925474914757E-2</v>
      </c>
    </row>
    <row r="9" spans="1:12" x14ac:dyDescent="0.25">
      <c r="A9" s="13" t="s">
        <v>27</v>
      </c>
      <c r="B9" s="12" t="s">
        <v>28</v>
      </c>
      <c r="C9" s="15">
        <v>35.93</v>
      </c>
      <c r="D9" s="16">
        <f>0.475*4</f>
        <v>1.9</v>
      </c>
      <c r="E9" s="15">
        <f>D9*0.86</f>
        <v>1.6339999999999999</v>
      </c>
      <c r="F9" s="8">
        <v>10</v>
      </c>
      <c r="G9" s="10">
        <f>C9*F9</f>
        <v>359.3</v>
      </c>
      <c r="H9" s="10">
        <f>E9*F9</f>
        <v>16.34</v>
      </c>
      <c r="I9" s="11">
        <f>H9/G9</f>
        <v>4.5477317005288058E-2</v>
      </c>
      <c r="J9" s="6">
        <f>H9*0.28</f>
        <v>4.5752000000000006</v>
      </c>
      <c r="K9" s="7">
        <f>H9-J9</f>
        <v>11.764799999999999</v>
      </c>
      <c r="L9" s="11">
        <f>K9/G9</f>
        <v>3.2743668243807401E-2</v>
      </c>
    </row>
    <row r="10" spans="1:12" x14ac:dyDescent="0.25">
      <c r="A10" s="13" t="s">
        <v>23</v>
      </c>
      <c r="B10" s="12" t="s">
        <v>24</v>
      </c>
      <c r="C10" s="15">
        <v>27.22</v>
      </c>
      <c r="D10" s="16">
        <f>0.7471+0.6732</f>
        <v>1.4203000000000001</v>
      </c>
      <c r="E10" s="15">
        <f>D10*0.86</f>
        <v>1.2214580000000002</v>
      </c>
      <c r="F10" s="8">
        <v>15</v>
      </c>
      <c r="G10" s="10">
        <f>C10*F10</f>
        <v>408.29999999999995</v>
      </c>
      <c r="H10" s="10">
        <f>E10*F10</f>
        <v>18.321870000000004</v>
      </c>
      <c r="I10" s="11">
        <f>H10/G10</f>
        <v>4.4873548861131533E-2</v>
      </c>
      <c r="J10" s="6">
        <f>H10*0.28</f>
        <v>5.1301236000000019</v>
      </c>
      <c r="K10" s="7">
        <f>H10-J10</f>
        <v>13.191746400000003</v>
      </c>
      <c r="L10" s="11">
        <f>K10/G10</f>
        <v>3.2308955180014705E-2</v>
      </c>
    </row>
    <row r="11" spans="1:12" x14ac:dyDescent="0.25">
      <c r="A11" s="13" t="s">
        <v>32</v>
      </c>
      <c r="B11" s="12" t="s">
        <v>31</v>
      </c>
      <c r="C11" s="15">
        <v>30.94</v>
      </c>
      <c r="D11" s="16"/>
      <c r="E11" s="15">
        <v>1.38</v>
      </c>
      <c r="F11" s="8">
        <v>10</v>
      </c>
      <c r="G11" s="10">
        <f>C11*F11</f>
        <v>309.40000000000003</v>
      </c>
      <c r="H11" s="10">
        <f>E11*F11</f>
        <v>13.799999999999999</v>
      </c>
      <c r="I11" s="11">
        <f>H11/G11</f>
        <v>4.4602456367162244E-2</v>
      </c>
      <c r="J11" s="6">
        <f>H11*0.28</f>
        <v>3.8639999999999999</v>
      </c>
      <c r="K11" s="7">
        <f>H11-J11</f>
        <v>9.9359999999999999</v>
      </c>
      <c r="L11" s="11">
        <f>K11/G11</f>
        <v>3.2113768584356814E-2</v>
      </c>
    </row>
    <row r="12" spans="1:12" x14ac:dyDescent="0.25">
      <c r="A12" s="13" t="s">
        <v>29</v>
      </c>
      <c r="B12" s="12" t="s">
        <v>30</v>
      </c>
      <c r="C12" s="15">
        <v>9.49</v>
      </c>
      <c r="D12" s="16"/>
      <c r="E12" s="15">
        <v>0.42</v>
      </c>
      <c r="F12" s="8">
        <v>50</v>
      </c>
      <c r="G12" s="10">
        <f>C12*F12</f>
        <v>474.5</v>
      </c>
      <c r="H12" s="10">
        <f>E12*F12</f>
        <v>21</v>
      </c>
      <c r="I12" s="11">
        <f>H12/G12</f>
        <v>4.4257112750263436E-2</v>
      </c>
      <c r="J12" s="6">
        <f>H12*0.28</f>
        <v>5.8800000000000008</v>
      </c>
      <c r="K12" s="7">
        <f>H12-J12</f>
        <v>15.12</v>
      </c>
      <c r="L12" s="11">
        <f>K12/G12</f>
        <v>3.1865121180189672E-2</v>
      </c>
    </row>
    <row r="13" spans="1:12" x14ac:dyDescent="0.25">
      <c r="A13" s="14" t="s">
        <v>25</v>
      </c>
      <c r="B13" s="12" t="s">
        <v>26</v>
      </c>
      <c r="C13" s="15">
        <v>156.06</v>
      </c>
      <c r="D13" s="16">
        <f>2.8605+2.6008</f>
        <v>5.4612999999999996</v>
      </c>
      <c r="E13" s="15">
        <f>D13*0.86</f>
        <v>4.6967179999999997</v>
      </c>
      <c r="F13" s="8">
        <v>5</v>
      </c>
      <c r="G13" s="10">
        <f>C13*F13</f>
        <v>780.3</v>
      </c>
      <c r="H13" s="10">
        <f>E13*F13</f>
        <v>23.48359</v>
      </c>
      <c r="I13" s="11">
        <f>H13/G13</f>
        <v>3.0095591439190057E-2</v>
      </c>
      <c r="J13" s="6">
        <f>H13*0.28</f>
        <v>6.5754052000000005</v>
      </c>
      <c r="K13" s="7">
        <f>H13-J13</f>
        <v>16.908184800000001</v>
      </c>
      <c r="L13" s="11">
        <f>K13/G13</f>
        <v>2.1668825836216841E-2</v>
      </c>
    </row>
    <row r="14" spans="1:12" x14ac:dyDescent="0.25">
      <c r="E14" s="9" t="s">
        <v>12</v>
      </c>
      <c r="F14" s="9"/>
      <c r="G14" s="1">
        <f>SUM(G2:G13)</f>
        <v>5571.5499999999993</v>
      </c>
      <c r="H14" s="1">
        <f>SUM(H2:H13)</f>
        <v>332.76146</v>
      </c>
      <c r="I14" s="2">
        <f t="shared" ref="I14" si="0">H14/G14</f>
        <v>5.9725114196229064E-2</v>
      </c>
      <c r="J14" s="5">
        <f>SUM(J2:J13)</f>
        <v>93.173208800000012</v>
      </c>
      <c r="K14" s="1">
        <f t="shared" ref="K14" si="1">H14-J14</f>
        <v>239.5882512</v>
      </c>
      <c r="L14" s="2">
        <f t="shared" ref="L14" si="2">K14/G14</f>
        <v>4.3002082221284925E-2</v>
      </c>
    </row>
  </sheetData>
  <sortState ref="A2:L13">
    <sortCondition descending="1" ref="L2:L13"/>
    <sortCondition ref="C2:C13"/>
  </sortState>
  <mergeCells count="1">
    <mergeCell ref="E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Ribeiro</dc:creator>
  <cp:lastModifiedBy>Jorge Ribeiro</cp:lastModifiedBy>
  <dcterms:created xsi:type="dcterms:W3CDTF">2025-05-25T09:06:37Z</dcterms:created>
  <dcterms:modified xsi:type="dcterms:W3CDTF">2025-08-03T09:32:14Z</dcterms:modified>
</cp:coreProperties>
</file>