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ibeiro\Desktop\"/>
    </mc:Choice>
  </mc:AlternateContent>
  <bookViews>
    <workbookView xWindow="0" yWindow="0" windowWidth="14595" windowHeight="9690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2" i="1"/>
  <c r="D7" i="1"/>
  <c r="D8" i="1"/>
  <c r="D3" i="1"/>
  <c r="D9" i="1"/>
  <c r="E10" i="1" l="1"/>
  <c r="H10" i="1" s="1"/>
  <c r="E6" i="1"/>
  <c r="H6" i="1" s="1"/>
  <c r="J6" i="1" s="1"/>
  <c r="E5" i="1"/>
  <c r="H5" i="1" s="1"/>
  <c r="J5" i="1" s="1"/>
  <c r="E2" i="1"/>
  <c r="H2" i="1" s="1"/>
  <c r="J2" i="1" s="1"/>
  <c r="E11" i="1"/>
  <c r="H11" i="1" s="1"/>
  <c r="J11" i="1" s="1"/>
  <c r="K11" i="1" s="1"/>
  <c r="E8" i="1"/>
  <c r="H8" i="1" s="1"/>
  <c r="E7" i="1"/>
  <c r="H7" i="1" s="1"/>
  <c r="E4" i="1"/>
  <c r="H4" i="1" s="1"/>
  <c r="J4" i="1" s="1"/>
  <c r="G3" i="1"/>
  <c r="G13" i="1"/>
  <c r="G12" i="1"/>
  <c r="G8" i="1"/>
  <c r="G7" i="1"/>
  <c r="G11" i="1"/>
  <c r="G4" i="1"/>
  <c r="G2" i="1"/>
  <c r="G5" i="1"/>
  <c r="G6" i="1"/>
  <c r="G10" i="1"/>
  <c r="G9" i="1"/>
  <c r="E3" i="1"/>
  <c r="H3" i="1" s="1"/>
  <c r="E13" i="1"/>
  <c r="H13" i="1" s="1"/>
  <c r="E12" i="1"/>
  <c r="H12" i="1" s="1"/>
  <c r="E9" i="1"/>
  <c r="H9" i="1" s="1"/>
  <c r="L11" i="1" l="1"/>
  <c r="I13" i="1"/>
  <c r="I8" i="1"/>
  <c r="I3" i="1"/>
  <c r="J7" i="1"/>
  <c r="K7" i="1" s="1"/>
  <c r="L7" i="1" s="1"/>
  <c r="K6" i="1"/>
  <c r="L6" i="1" s="1"/>
  <c r="K5" i="1"/>
  <c r="L5" i="1" s="1"/>
  <c r="K2" i="1"/>
  <c r="L2" i="1" s="1"/>
  <c r="J9" i="1"/>
  <c r="J8" i="1"/>
  <c r="K8" i="1" s="1"/>
  <c r="L8" i="1" s="1"/>
  <c r="J10" i="1"/>
  <c r="K10" i="1" s="1"/>
  <c r="L10" i="1" s="1"/>
  <c r="J12" i="1"/>
  <c r="K12" i="1" s="1"/>
  <c r="L12" i="1" s="1"/>
  <c r="K4" i="1"/>
  <c r="L4" i="1" s="1"/>
  <c r="J13" i="1"/>
  <c r="K13" i="1" s="1"/>
  <c r="L13" i="1" s="1"/>
  <c r="J3" i="1"/>
  <c r="K3" i="1" s="1"/>
  <c r="L3" i="1" s="1"/>
  <c r="I9" i="1"/>
  <c r="I6" i="1"/>
  <c r="I12" i="1"/>
  <c r="I10" i="1"/>
  <c r="I5" i="1"/>
  <c r="I2" i="1"/>
  <c r="I4" i="1"/>
  <c r="I11" i="1"/>
  <c r="I7" i="1"/>
  <c r="G14" i="1"/>
  <c r="H14" i="1"/>
  <c r="J14" i="1" l="1"/>
  <c r="K14" i="1" s="1"/>
  <c r="L14" i="1" s="1"/>
  <c r="K9" i="1"/>
  <c r="L9" i="1" s="1"/>
  <c r="I14" i="1"/>
</calcChain>
</file>

<file path=xl/sharedStrings.xml><?xml version="1.0" encoding="utf-8"?>
<sst xmlns="http://schemas.openxmlformats.org/spreadsheetml/2006/main" count="37" uniqueCount="37">
  <si>
    <t>Empresa</t>
  </si>
  <si>
    <t>Ticker</t>
  </si>
  <si>
    <t>Preço XTB</t>
  </si>
  <si>
    <t>Div (USD)</t>
  </si>
  <si>
    <t>Div (EUR)</t>
  </si>
  <si>
    <t>Shares</t>
  </si>
  <si>
    <t>Investimento</t>
  </si>
  <si>
    <t>Div Ano</t>
  </si>
  <si>
    <t>Yield BRT</t>
  </si>
  <si>
    <t>IRS</t>
  </si>
  <si>
    <t>Div LÍQ</t>
  </si>
  <si>
    <t>Yield LÍQ</t>
  </si>
  <si>
    <t>TOTAIS:</t>
  </si>
  <si>
    <t>Hess Midstream LP</t>
  </si>
  <si>
    <t>HESM</t>
  </si>
  <si>
    <t>Enbridge Inc</t>
  </si>
  <si>
    <t>ENB</t>
  </si>
  <si>
    <t>CVR Energy Inc</t>
  </si>
  <si>
    <t>VCI</t>
  </si>
  <si>
    <t>Rubis SCA</t>
  </si>
  <si>
    <t>RUI</t>
  </si>
  <si>
    <t>Harbour Energy PLC</t>
  </si>
  <si>
    <t>HBR</t>
  </si>
  <si>
    <t>GeoPark Ltd</t>
  </si>
  <si>
    <t>GPRK</t>
  </si>
  <si>
    <t>Repsol SA</t>
  </si>
  <si>
    <t>REP1</t>
  </si>
  <si>
    <t>Eni SpA</t>
  </si>
  <si>
    <t>ENI</t>
  </si>
  <si>
    <t>BP PLC</t>
  </si>
  <si>
    <t>BP</t>
  </si>
  <si>
    <t>Equinor ASA</t>
  </si>
  <si>
    <t>EQNR</t>
  </si>
  <si>
    <t>FutureFuel Corp</t>
  </si>
  <si>
    <t>FF</t>
  </si>
  <si>
    <t>OMV AG</t>
  </si>
  <si>
    <t>OMV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</si>
</sst>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$-54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7">
    <xf numFmtId="0" fontId="0" fillId="0" borderId="0" xfId="0"/>
    <xf numFmtId="44" fontId="5" fillId="6" borderId="3" xfId="5" applyNumberFormat="1" applyFont="1" applyBorder="1"/>
    <xf numFmtId="10" fontId="5" fillId="6" borderId="3" xfId="5" applyNumberFormat="1" applyFont="1" applyBorder="1"/>
    <xf numFmtId="0" fontId="5" fillId="6" borderId="3" xfId="5" applyFont="1" applyBorder="1" applyAlignment="1">
      <alignment horizontal="center"/>
    </xf>
    <xf numFmtId="0" fontId="7" fillId="3" borderId="3" xfId="2" applyFont="1" applyBorder="1" applyAlignment="1">
      <alignment horizontal="center"/>
    </xf>
    <xf numFmtId="44" fontId="7" fillId="3" borderId="3" xfId="2" applyNumberFormat="1" applyFont="1" applyBorder="1"/>
    <xf numFmtId="44" fontId="3" fillId="3" borderId="3" xfId="2" applyNumberFormat="1" applyFont="1" applyBorder="1"/>
    <xf numFmtId="44" fontId="2" fillId="2" borderId="3" xfId="1" applyNumberFormat="1" applyBorder="1"/>
    <xf numFmtId="10" fontId="0" fillId="5" borderId="3" xfId="4" applyNumberFormat="1" applyFont="1" applyBorder="1"/>
    <xf numFmtId="0" fontId="1" fillId="8" borderId="3" xfId="7" applyBorder="1"/>
    <xf numFmtId="44" fontId="1" fillId="8" borderId="3" xfId="7" applyNumberFormat="1" applyBorder="1"/>
    <xf numFmtId="164" fontId="1" fillId="8" borderId="3" xfId="7" applyNumberFormat="1" applyBorder="1"/>
    <xf numFmtId="10" fontId="1" fillId="8" borderId="3" xfId="7" applyNumberFormat="1" applyBorder="1"/>
    <xf numFmtId="0" fontId="4" fillId="4" borderId="3" xfId="3" applyBorder="1" applyAlignment="1">
      <alignment horizontal="center"/>
    </xf>
    <xf numFmtId="0" fontId="8" fillId="7" borderId="3" xfId="6" applyFont="1" applyBorder="1"/>
    <xf numFmtId="0" fontId="8" fillId="7" borderId="3" xfId="6" applyFont="1" applyBorder="1" applyAlignment="1">
      <alignment wrapText="1"/>
    </xf>
    <xf numFmtId="0" fontId="5" fillId="6" borderId="3" xfId="5" applyFont="1" applyBorder="1" applyAlignment="1">
      <alignment horizontal="center"/>
    </xf>
  </cellXfs>
  <cellStyles count="8">
    <cellStyle name="20% - Cor4" xfId="7" builtinId="42"/>
    <cellStyle name="40% - Cor5" xfId="6" builtinId="47"/>
    <cellStyle name="Cor5" xfId="5" builtinId="45"/>
    <cellStyle name="Correto" xfId="1" builtinId="26"/>
    <cellStyle name="Entrada" xfId="3" builtinId="20"/>
    <cellStyle name="Incorreto" xfId="2" builtinId="27"/>
    <cellStyle name="Normal" xfId="0" builtinId="0"/>
    <cellStyle name="Nota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Investimento por empresa</a:t>
            </a:r>
          </a:p>
        </c:rich>
      </c:tx>
      <c:layout>
        <c:manualLayout>
          <c:xMode val="edge"/>
          <c:yMode val="edge"/>
          <c:x val="0.3548956692913385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9450797666745043E-17"/>
                  <c:y val="-0.134259259259259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57028112449802E-3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8514056224899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128514056225486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6385542168674707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638554216867587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6385542168674707E-3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4257028112449802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4257028112450973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285140562248996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780319066698017E-16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Folha1!$B$2:$B$13</c:f>
              <c:strCache>
                <c:ptCount val="12"/>
                <c:pt idx="0">
                  <c:v>BP</c:v>
                </c:pt>
                <c:pt idx="1">
                  <c:v>ENB</c:v>
                </c:pt>
                <c:pt idx="2">
                  <c:v>ENI</c:v>
                </c:pt>
                <c:pt idx="3">
                  <c:v>EQNR</c:v>
                </c:pt>
                <c:pt idx="4">
                  <c:v>FF</c:v>
                </c:pt>
                <c:pt idx="5">
                  <c:v>GPRK</c:v>
                </c:pt>
                <c:pt idx="6">
                  <c:v>HBR</c:v>
                </c:pt>
                <c:pt idx="7">
                  <c:v>HESM</c:v>
                </c:pt>
                <c:pt idx="8">
                  <c:v>OMV</c:v>
                </c:pt>
                <c:pt idx="9">
                  <c:v>REP1</c:v>
                </c:pt>
                <c:pt idx="10">
                  <c:v>RUI</c:v>
                </c:pt>
                <c:pt idx="11">
                  <c:v>VCI</c:v>
                </c:pt>
              </c:strCache>
            </c:strRef>
          </c:cat>
          <c:val>
            <c:numRef>
              <c:f>Folha1!$G$2:$G$13</c:f>
              <c:numCache>
                <c:formatCode>_("€"* #,##0.00_);_("€"* \(#,##0.00\);_("€"* "-"??_);_(@_)</c:formatCode>
                <c:ptCount val="12"/>
                <c:pt idx="0">
                  <c:v>466</c:v>
                </c:pt>
                <c:pt idx="1">
                  <c:v>383.2</c:v>
                </c:pt>
                <c:pt idx="2">
                  <c:v>428.7</c:v>
                </c:pt>
                <c:pt idx="3">
                  <c:v>231.5</c:v>
                </c:pt>
                <c:pt idx="4">
                  <c:v>346</c:v>
                </c:pt>
                <c:pt idx="5">
                  <c:v>2784.6</c:v>
                </c:pt>
                <c:pt idx="6">
                  <c:v>238</c:v>
                </c:pt>
                <c:pt idx="7">
                  <c:v>495.90000000000003</c:v>
                </c:pt>
                <c:pt idx="8">
                  <c:v>470.20000000000005</c:v>
                </c:pt>
                <c:pt idx="9">
                  <c:v>1299</c:v>
                </c:pt>
                <c:pt idx="10">
                  <c:v>574.4</c:v>
                </c:pt>
                <c:pt idx="11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31186512"/>
        <c:axId val="-831187056"/>
      </c:barChart>
      <c:catAx>
        <c:axId val="-83118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31187056"/>
        <c:crosses val="autoZero"/>
        <c:auto val="1"/>
        <c:lblAlgn val="ctr"/>
        <c:lblOffset val="100"/>
        <c:noMultiLvlLbl val="0"/>
      </c:catAx>
      <c:valAx>
        <c:axId val="-83118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3118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Dividendo Líquido por empresa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7779E-3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925337632079971E-17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555555555555558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185067526415994E-16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77777777777879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Folha1!$B$2:$B$13</c:f>
              <c:strCache>
                <c:ptCount val="12"/>
                <c:pt idx="0">
                  <c:v>BP</c:v>
                </c:pt>
                <c:pt idx="1">
                  <c:v>ENB</c:v>
                </c:pt>
                <c:pt idx="2">
                  <c:v>ENI</c:v>
                </c:pt>
                <c:pt idx="3">
                  <c:v>EQNR</c:v>
                </c:pt>
                <c:pt idx="4">
                  <c:v>FF</c:v>
                </c:pt>
                <c:pt idx="5">
                  <c:v>GPRK</c:v>
                </c:pt>
                <c:pt idx="6">
                  <c:v>HBR</c:v>
                </c:pt>
                <c:pt idx="7">
                  <c:v>HESM</c:v>
                </c:pt>
                <c:pt idx="8">
                  <c:v>OMV</c:v>
                </c:pt>
                <c:pt idx="9">
                  <c:v>REP1</c:v>
                </c:pt>
                <c:pt idx="10">
                  <c:v>RUI</c:v>
                </c:pt>
                <c:pt idx="11">
                  <c:v>VCI</c:v>
                </c:pt>
              </c:strCache>
            </c:strRef>
          </c:cat>
          <c:val>
            <c:numRef>
              <c:f>Folha1!$K$2:$K$13</c:f>
              <c:numCache>
                <c:formatCode>_("€"* #,##0.00_);_("€"* \(#,##0.00\);_("€"* "-"??_);_(@_)</c:formatCode>
                <c:ptCount val="12"/>
                <c:pt idx="0">
                  <c:v>20.289139200000001</c:v>
                </c:pt>
                <c:pt idx="1">
                  <c:v>16.928524800000002</c:v>
                </c:pt>
                <c:pt idx="2">
                  <c:v>20.908799999999999</c:v>
                </c:pt>
                <c:pt idx="3">
                  <c:v>9.0977743296</c:v>
                </c:pt>
                <c:pt idx="4">
                  <c:v>15.2064</c:v>
                </c:pt>
                <c:pt idx="5">
                  <c:v>169.51334400000002</c:v>
                </c:pt>
                <c:pt idx="6">
                  <c:v>8.6220287999999989</c:v>
                </c:pt>
                <c:pt idx="7">
                  <c:v>25.073452800000002</c:v>
                </c:pt>
                <c:pt idx="8">
                  <c:v>21.98592</c:v>
                </c:pt>
                <c:pt idx="9">
                  <c:v>69.695999999999998</c:v>
                </c:pt>
                <c:pt idx="10">
                  <c:v>29.272320000000001</c:v>
                </c:pt>
                <c:pt idx="11">
                  <c:v>12.672000000000001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31185968"/>
        <c:axId val="-831182704"/>
      </c:barChart>
      <c:catAx>
        <c:axId val="-83118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31182704"/>
        <c:crosses val="autoZero"/>
        <c:auto val="1"/>
        <c:lblAlgn val="ctr"/>
        <c:lblOffset val="100"/>
        <c:noMultiLvlLbl val="0"/>
      </c:catAx>
      <c:valAx>
        <c:axId val="-8311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-83118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% de empresa no investimento</a:t>
            </a:r>
            <a:r>
              <a:rPr lang="pt-PT" baseline="0"/>
              <a:t>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711312601076375E-2"/>
          <c:y val="0.22688509493343831"/>
          <c:w val="0.78354397036110557"/>
          <c:h val="0.67517541740839992"/>
        </c:manualLayout>
      </c:layout>
      <c:pie3DChart>
        <c:varyColors val="1"/>
        <c:ser>
          <c:idx val="0"/>
          <c:order val="0"/>
          <c:explosion val="13"/>
          <c:dPt>
            <c:idx val="0"/>
            <c:bubble3D val="0"/>
            <c:spPr>
              <a:solidFill>
                <a:schemeClr val="accent5">
                  <a:tint val="4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>
                  <a:tint val="5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5">
                  <a:tint val="6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5">
                  <a:tint val="7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5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5">
                  <a:shade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5">
                  <a:shade val="8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5">
                  <a:shade val="7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5">
                  <a:shade val="6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shade val="5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5">
                  <a:shade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2.3133687711418743E-2"/>
                  <c:y val="8.258966399141455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511953153869325E-3"/>
                  <c:y val="-1.74197773802010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381411258610724E-2"/>
                  <c:y val="-5.52498940451750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076939841003625E-3"/>
                  <c:y val="-2.01419898896908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36720770914466E-2"/>
                  <c:y val="-0.100950898017401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6178307133990921E-2"/>
                  <c:y val="-1.527000386887751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102447482873307E-2"/>
                  <c:y val="6.774258591722627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591138652794773E-2"/>
                  <c:y val="-5.740175240196535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362583738404541E-2"/>
                  <c:y val="-0.128468475498449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862275789533527E-4"/>
                  <c:y val="-9.44762615027625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5387778693728268E-2"/>
                  <c:y val="-2.061316496518457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562977912959479E-2"/>
                  <c:y val="-2.45681168156785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Folha1!$A$2:$A$13</c:f>
              <c:strCache>
                <c:ptCount val="12"/>
                <c:pt idx="0">
                  <c:v>BP PLC</c:v>
                </c:pt>
                <c:pt idx="1">
                  <c:v>Enbridge Inc</c:v>
                </c:pt>
                <c:pt idx="2">
                  <c:v>Eni SpA</c:v>
                </c:pt>
                <c:pt idx="3">
                  <c:v>Equinor ASA</c:v>
                </c:pt>
                <c:pt idx="4">
                  <c:v>FutureFuel Corp</c:v>
                </c:pt>
                <c:pt idx="5">
                  <c:v>GeoPark Ltd</c:v>
                </c:pt>
                <c:pt idx="6">
                  <c:v>Harbour Energy PLC</c:v>
                </c:pt>
                <c:pt idx="7">
                  <c:v>Hess Midstream LP</c:v>
                </c:pt>
                <c:pt idx="8">
                  <c:v>OMV AG</c:v>
                </c:pt>
                <c:pt idx="9">
                  <c:v>Repsol SA</c:v>
                </c:pt>
                <c:pt idx="10">
                  <c:v>Rubis SCA</c:v>
                </c:pt>
                <c:pt idx="11">
                  <c:v>CVR Energy Inc</c:v>
                </c:pt>
              </c:strCache>
            </c:strRef>
          </c:cat>
          <c:val>
            <c:numRef>
              <c:f>Folha1!$G$2:$G$13</c:f>
              <c:numCache>
                <c:formatCode>_("€"* #,##0.00_);_("€"* \(#,##0.00\);_("€"* "-"??_);_(@_)</c:formatCode>
                <c:ptCount val="12"/>
                <c:pt idx="0">
                  <c:v>466</c:v>
                </c:pt>
                <c:pt idx="1">
                  <c:v>383.2</c:v>
                </c:pt>
                <c:pt idx="2">
                  <c:v>428.7</c:v>
                </c:pt>
                <c:pt idx="3">
                  <c:v>231.5</c:v>
                </c:pt>
                <c:pt idx="4">
                  <c:v>346</c:v>
                </c:pt>
                <c:pt idx="5">
                  <c:v>2784.6</c:v>
                </c:pt>
                <c:pt idx="6">
                  <c:v>238</c:v>
                </c:pt>
                <c:pt idx="7">
                  <c:v>495.90000000000003</c:v>
                </c:pt>
                <c:pt idx="8">
                  <c:v>470.20000000000005</c:v>
                </c:pt>
                <c:pt idx="9">
                  <c:v>1299</c:v>
                </c:pt>
                <c:pt idx="10">
                  <c:v>574.4</c:v>
                </c:pt>
                <c:pt idx="11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15</xdr:row>
      <xdr:rowOff>185737</xdr:rowOff>
    </xdr:from>
    <xdr:to>
      <xdr:col>4</xdr:col>
      <xdr:colOff>419100</xdr:colOff>
      <xdr:row>30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590550</xdr:colOff>
      <xdr:row>16</xdr:row>
      <xdr:rowOff>4762</xdr:rowOff>
    </xdr:from>
    <xdr:to>
      <xdr:col>12</xdr:col>
      <xdr:colOff>0</xdr:colOff>
      <xdr:row>30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257175</xdr:colOff>
      <xdr:row>1</xdr:row>
      <xdr:rowOff>157161</xdr:rowOff>
    </xdr:from>
    <xdr:to>
      <xdr:col>21</xdr:col>
      <xdr:colOff>95250</xdr:colOff>
      <xdr:row>19</xdr:row>
      <xdr:rowOff>85724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M26" sqref="M26"/>
    </sheetView>
  </sheetViews>
  <sheetFormatPr defaultRowHeight="15" x14ac:dyDescent="0.25"/>
  <cols>
    <col min="1" max="1" width="29.85546875" bestFit="1" customWidth="1"/>
    <col min="7" max="7" width="12.140625" bestFit="1" customWidth="1"/>
    <col min="8" max="8" width="9.42578125" bestFit="1" customWidth="1"/>
    <col min="9" max="9" width="9.28515625" bestFit="1" customWidth="1"/>
    <col min="10" max="10" width="9.5703125" bestFit="1" customWidth="1"/>
    <col min="11" max="11" width="9.42578125" bestFit="1" customWidth="1"/>
    <col min="12" max="12" width="9.28515625" bestFit="1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</row>
    <row r="2" spans="1:12" x14ac:dyDescent="0.25">
      <c r="A2" s="14" t="s">
        <v>29</v>
      </c>
      <c r="B2" s="9" t="s">
        <v>30</v>
      </c>
      <c r="C2" s="10">
        <v>4.66</v>
      </c>
      <c r="D2" s="11">
        <f>(0.063+0.0569+0.0568+0.0605)*1.35</f>
        <v>0.32022000000000006</v>
      </c>
      <c r="E2" s="10">
        <f t="shared" ref="E2:E13" si="0">D2*0.88</f>
        <v>0.28179360000000003</v>
      </c>
      <c r="F2" s="13">
        <v>100</v>
      </c>
      <c r="G2" s="10">
        <f t="shared" ref="G2:G13" si="1">C2*F2</f>
        <v>466</v>
      </c>
      <c r="H2" s="10">
        <f t="shared" ref="H2:H13" si="2">E2*F2</f>
        <v>28.179360000000003</v>
      </c>
      <c r="I2" s="12">
        <f t="shared" ref="I2:I13" si="3">H2/G2</f>
        <v>6.0470729613733912E-2</v>
      </c>
      <c r="J2" s="6">
        <f t="shared" ref="J2:J13" si="4">H2*0.28</f>
        <v>7.8902208000000016</v>
      </c>
      <c r="K2" s="7">
        <f t="shared" ref="K2:K13" si="5">H2-J2</f>
        <v>20.289139200000001</v>
      </c>
      <c r="L2" s="8">
        <f t="shared" ref="L2:L13" si="6">K2/G2</f>
        <v>4.3538925321888411E-2</v>
      </c>
    </row>
    <row r="3" spans="1:12" x14ac:dyDescent="0.25">
      <c r="A3" s="14" t="s">
        <v>15</v>
      </c>
      <c r="B3" s="9" t="s">
        <v>16</v>
      </c>
      <c r="C3" s="10">
        <v>38.32</v>
      </c>
      <c r="D3" s="11">
        <f>0.915*4*0.73</f>
        <v>2.6718000000000002</v>
      </c>
      <c r="E3" s="10">
        <f t="shared" si="0"/>
        <v>2.3511840000000004</v>
      </c>
      <c r="F3" s="13">
        <v>10</v>
      </c>
      <c r="G3" s="10">
        <f t="shared" si="1"/>
        <v>383.2</v>
      </c>
      <c r="H3" s="10">
        <f t="shared" si="2"/>
        <v>23.511840000000003</v>
      </c>
      <c r="I3" s="12">
        <f t="shared" si="3"/>
        <v>6.1356576200417547E-2</v>
      </c>
      <c r="J3" s="6">
        <f t="shared" si="4"/>
        <v>6.5833152000000013</v>
      </c>
      <c r="K3" s="7">
        <f t="shared" si="5"/>
        <v>16.928524800000002</v>
      </c>
      <c r="L3" s="8">
        <f t="shared" si="6"/>
        <v>4.4176734864300633E-2</v>
      </c>
    </row>
    <row r="4" spans="1:12" x14ac:dyDescent="0.25">
      <c r="A4" s="14" t="s">
        <v>27</v>
      </c>
      <c r="B4" s="9" t="s">
        <v>28</v>
      </c>
      <c r="C4" s="10">
        <v>14.29</v>
      </c>
      <c r="D4" s="11">
        <v>1.1000000000000001</v>
      </c>
      <c r="E4" s="10">
        <f t="shared" si="0"/>
        <v>0.96800000000000008</v>
      </c>
      <c r="F4" s="13">
        <v>30</v>
      </c>
      <c r="G4" s="10">
        <f t="shared" si="1"/>
        <v>428.7</v>
      </c>
      <c r="H4" s="10">
        <f t="shared" si="2"/>
        <v>29.040000000000003</v>
      </c>
      <c r="I4" s="12">
        <f t="shared" si="3"/>
        <v>6.773967809657104E-2</v>
      </c>
      <c r="J4" s="6">
        <f t="shared" si="4"/>
        <v>8.1312000000000015</v>
      </c>
      <c r="K4" s="7">
        <f t="shared" si="5"/>
        <v>20.908799999999999</v>
      </c>
      <c r="L4" s="8">
        <f t="shared" si="6"/>
        <v>4.8772568229531139E-2</v>
      </c>
    </row>
    <row r="5" spans="1:12" x14ac:dyDescent="0.25">
      <c r="A5" s="15" t="s">
        <v>31</v>
      </c>
      <c r="B5" s="9" t="s">
        <v>32</v>
      </c>
      <c r="C5" s="10">
        <v>23.15</v>
      </c>
      <c r="D5" s="11">
        <f>(3.1569+3.7539+3.7171+3.876)*0.099</f>
        <v>1.4358861000000001</v>
      </c>
      <c r="E5" s="10">
        <f t="shared" si="0"/>
        <v>1.263579768</v>
      </c>
      <c r="F5" s="13">
        <v>10</v>
      </c>
      <c r="G5" s="10">
        <f t="shared" si="1"/>
        <v>231.5</v>
      </c>
      <c r="H5" s="10">
        <f t="shared" si="2"/>
        <v>12.63579768</v>
      </c>
      <c r="I5" s="12">
        <f t="shared" si="3"/>
        <v>5.458227939524838E-2</v>
      </c>
      <c r="J5" s="6">
        <f t="shared" si="4"/>
        <v>3.5380233504</v>
      </c>
      <c r="K5" s="7">
        <f t="shared" si="5"/>
        <v>9.0977743296</v>
      </c>
      <c r="L5" s="8">
        <f t="shared" si="6"/>
        <v>3.9299241164578835E-2</v>
      </c>
    </row>
    <row r="6" spans="1:12" x14ac:dyDescent="0.25">
      <c r="A6" s="14" t="s">
        <v>33</v>
      </c>
      <c r="B6" s="9" t="s">
        <v>34</v>
      </c>
      <c r="C6" s="10">
        <v>3.46</v>
      </c>
      <c r="D6" s="11">
        <f>0.06*4</f>
        <v>0.24</v>
      </c>
      <c r="E6" s="10">
        <f t="shared" si="0"/>
        <v>0.2112</v>
      </c>
      <c r="F6" s="13">
        <v>100</v>
      </c>
      <c r="G6" s="10">
        <f t="shared" si="1"/>
        <v>346</v>
      </c>
      <c r="H6" s="10">
        <f t="shared" si="2"/>
        <v>21.12</v>
      </c>
      <c r="I6" s="12">
        <f t="shared" si="3"/>
        <v>6.1040462427745669E-2</v>
      </c>
      <c r="J6" s="6">
        <f t="shared" si="4"/>
        <v>5.9136000000000006</v>
      </c>
      <c r="K6" s="7">
        <f t="shared" si="5"/>
        <v>15.2064</v>
      </c>
      <c r="L6" s="8">
        <f t="shared" si="6"/>
        <v>4.3949132947976879E-2</v>
      </c>
    </row>
    <row r="7" spans="1:12" x14ac:dyDescent="0.25">
      <c r="A7" s="14" t="s">
        <v>23</v>
      </c>
      <c r="B7" s="9" t="s">
        <v>24</v>
      </c>
      <c r="C7" s="10">
        <v>6.12</v>
      </c>
      <c r="D7" s="11">
        <f>0.147*4</f>
        <v>0.58799999999999997</v>
      </c>
      <c r="E7" s="10">
        <f t="shared" si="0"/>
        <v>0.51744000000000001</v>
      </c>
      <c r="F7" s="13">
        <v>455</v>
      </c>
      <c r="G7" s="10">
        <f t="shared" si="1"/>
        <v>2784.6</v>
      </c>
      <c r="H7" s="10">
        <f t="shared" si="2"/>
        <v>235.43520000000001</v>
      </c>
      <c r="I7" s="12">
        <f t="shared" si="3"/>
        <v>8.454901960784314E-2</v>
      </c>
      <c r="J7" s="6">
        <f t="shared" si="4"/>
        <v>65.921856000000005</v>
      </c>
      <c r="K7" s="7">
        <f t="shared" si="5"/>
        <v>169.51334400000002</v>
      </c>
      <c r="L7" s="8">
        <f t="shared" si="6"/>
        <v>6.0875294117647069E-2</v>
      </c>
    </row>
    <row r="8" spans="1:12" x14ac:dyDescent="0.25">
      <c r="A8" s="15" t="s">
        <v>21</v>
      </c>
      <c r="B8" s="9" t="s">
        <v>22</v>
      </c>
      <c r="C8" s="10">
        <v>2.38</v>
      </c>
      <c r="D8" s="11">
        <f>0.1008*1.35</f>
        <v>0.13608000000000001</v>
      </c>
      <c r="E8" s="10">
        <f t="shared" si="0"/>
        <v>0.11975040000000001</v>
      </c>
      <c r="F8" s="13">
        <v>100</v>
      </c>
      <c r="G8" s="10">
        <f t="shared" si="1"/>
        <v>238</v>
      </c>
      <c r="H8" s="10">
        <f t="shared" si="2"/>
        <v>11.97504</v>
      </c>
      <c r="I8" s="12">
        <f t="shared" si="3"/>
        <v>5.0315294117647055E-2</v>
      </c>
      <c r="J8" s="6">
        <f t="shared" si="4"/>
        <v>3.3530112000000001</v>
      </c>
      <c r="K8" s="7">
        <f t="shared" si="5"/>
        <v>8.6220287999999989</v>
      </c>
      <c r="L8" s="8">
        <f t="shared" si="6"/>
        <v>3.6227011764705878E-2</v>
      </c>
    </row>
    <row r="9" spans="1:12" x14ac:dyDescent="0.25">
      <c r="A9" s="14" t="s">
        <v>13</v>
      </c>
      <c r="B9" s="9" t="s">
        <v>14</v>
      </c>
      <c r="C9" s="10">
        <v>33.06</v>
      </c>
      <c r="D9" s="11">
        <f>(0.6846+0.6677+0.6516+0.6343)</f>
        <v>2.6381999999999999</v>
      </c>
      <c r="E9" s="10">
        <f t="shared" si="0"/>
        <v>2.3216160000000001</v>
      </c>
      <c r="F9" s="13">
        <v>15</v>
      </c>
      <c r="G9" s="10">
        <f t="shared" si="1"/>
        <v>495.90000000000003</v>
      </c>
      <c r="H9" s="10">
        <f t="shared" si="2"/>
        <v>34.824240000000003</v>
      </c>
      <c r="I9" s="12">
        <f t="shared" si="3"/>
        <v>7.0224319419237749E-2</v>
      </c>
      <c r="J9" s="6">
        <f t="shared" si="4"/>
        <v>9.7507872000000013</v>
      </c>
      <c r="K9" s="7">
        <f t="shared" si="5"/>
        <v>25.073452800000002</v>
      </c>
      <c r="L9" s="8">
        <f t="shared" si="6"/>
        <v>5.0561509981851181E-2</v>
      </c>
    </row>
    <row r="10" spans="1:12" x14ac:dyDescent="0.25">
      <c r="A10" s="14" t="s">
        <v>35</v>
      </c>
      <c r="B10" s="9" t="s">
        <v>36</v>
      </c>
      <c r="C10" s="10">
        <v>47.02</v>
      </c>
      <c r="D10" s="11">
        <v>3.47</v>
      </c>
      <c r="E10" s="10">
        <f t="shared" si="0"/>
        <v>3.0536000000000003</v>
      </c>
      <c r="F10" s="13">
        <v>10</v>
      </c>
      <c r="G10" s="10">
        <f t="shared" si="1"/>
        <v>470.20000000000005</v>
      </c>
      <c r="H10" s="10">
        <f t="shared" si="2"/>
        <v>30.536000000000001</v>
      </c>
      <c r="I10" s="12">
        <f t="shared" si="3"/>
        <v>6.4942577626541889E-2</v>
      </c>
      <c r="J10" s="6">
        <f t="shared" si="4"/>
        <v>8.5500800000000012</v>
      </c>
      <c r="K10" s="7">
        <f t="shared" si="5"/>
        <v>21.98592</v>
      </c>
      <c r="L10" s="8">
        <f t="shared" si="6"/>
        <v>4.6758655891110161E-2</v>
      </c>
    </row>
    <row r="11" spans="1:12" x14ac:dyDescent="0.25">
      <c r="A11" s="14" t="s">
        <v>25</v>
      </c>
      <c r="B11" s="9" t="s">
        <v>26</v>
      </c>
      <c r="C11" s="10">
        <v>12.99</v>
      </c>
      <c r="D11" s="11">
        <v>1.1000000000000001</v>
      </c>
      <c r="E11" s="10">
        <f t="shared" si="0"/>
        <v>0.96800000000000008</v>
      </c>
      <c r="F11" s="13">
        <v>100</v>
      </c>
      <c r="G11" s="10">
        <f t="shared" si="1"/>
        <v>1299</v>
      </c>
      <c r="H11" s="10">
        <f t="shared" si="2"/>
        <v>96.800000000000011</v>
      </c>
      <c r="I11" s="12">
        <f t="shared" si="3"/>
        <v>7.4518860662047742E-2</v>
      </c>
      <c r="J11" s="6">
        <f t="shared" si="4"/>
        <v>27.104000000000006</v>
      </c>
      <c r="K11" s="7">
        <f t="shared" si="5"/>
        <v>69.695999999999998</v>
      </c>
      <c r="L11" s="8">
        <f t="shared" si="6"/>
        <v>5.3653579676674362E-2</v>
      </c>
    </row>
    <row r="12" spans="1:12" x14ac:dyDescent="0.25">
      <c r="A12" s="14" t="s">
        <v>19</v>
      </c>
      <c r="B12" s="9" t="s">
        <v>20</v>
      </c>
      <c r="C12" s="10">
        <v>28.72</v>
      </c>
      <c r="D12" s="11">
        <v>2.31</v>
      </c>
      <c r="E12" s="10">
        <f t="shared" si="0"/>
        <v>2.0327999999999999</v>
      </c>
      <c r="F12" s="13">
        <v>20</v>
      </c>
      <c r="G12" s="10">
        <f t="shared" si="1"/>
        <v>574.4</v>
      </c>
      <c r="H12" s="10">
        <f t="shared" si="2"/>
        <v>40.655999999999999</v>
      </c>
      <c r="I12" s="12">
        <f t="shared" si="3"/>
        <v>7.07799442896936E-2</v>
      </c>
      <c r="J12" s="6">
        <f t="shared" si="4"/>
        <v>11.38368</v>
      </c>
      <c r="K12" s="7">
        <f t="shared" si="5"/>
        <v>29.272320000000001</v>
      </c>
      <c r="L12" s="8">
        <f t="shared" si="6"/>
        <v>5.0961559888579387E-2</v>
      </c>
    </row>
    <row r="13" spans="1:12" x14ac:dyDescent="0.25">
      <c r="A13" s="14" t="s">
        <v>17</v>
      </c>
      <c r="B13" s="9" t="s">
        <v>18</v>
      </c>
      <c r="C13" s="10">
        <v>27.8</v>
      </c>
      <c r="D13" s="11">
        <v>2</v>
      </c>
      <c r="E13" s="10">
        <f t="shared" si="0"/>
        <v>1.76</v>
      </c>
      <c r="F13" s="13">
        <v>10</v>
      </c>
      <c r="G13" s="10">
        <f t="shared" si="1"/>
        <v>278</v>
      </c>
      <c r="H13" s="10">
        <f t="shared" si="2"/>
        <v>17.600000000000001</v>
      </c>
      <c r="I13" s="12">
        <f t="shared" si="3"/>
        <v>6.3309352517985612E-2</v>
      </c>
      <c r="J13" s="6">
        <f t="shared" si="4"/>
        <v>4.9280000000000008</v>
      </c>
      <c r="K13" s="7">
        <f t="shared" si="5"/>
        <v>12.672000000000001</v>
      </c>
      <c r="L13" s="8">
        <f t="shared" si="6"/>
        <v>4.5582733812949645E-2</v>
      </c>
    </row>
    <row r="14" spans="1:12" x14ac:dyDescent="0.25">
      <c r="E14" s="16" t="s">
        <v>12</v>
      </c>
      <c r="F14" s="16"/>
      <c r="G14" s="1">
        <f>SUM(G2:G13)</f>
        <v>7995.4999999999991</v>
      </c>
      <c r="H14" s="1">
        <f>SUM(H2:H13)</f>
        <v>582.31347768000001</v>
      </c>
      <c r="I14" s="2">
        <f t="shared" ref="I14" si="7">H14/G14</f>
        <v>7.2830151670314563E-2</v>
      </c>
      <c r="J14" s="5">
        <f>SUM(J2:J13)</f>
        <v>163.04777375040001</v>
      </c>
      <c r="K14" s="1">
        <f t="shared" ref="K14" si="8">H14-J14</f>
        <v>419.26570392960002</v>
      </c>
      <c r="L14" s="2">
        <f t="shared" ref="L14" si="9">K14/G14</f>
        <v>5.2437709202626484E-2</v>
      </c>
    </row>
  </sheetData>
  <sortState ref="A2:L13">
    <sortCondition ref="B2:B13"/>
  </sortState>
  <mergeCells count="1">
    <mergeCell ref="E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Ribeiro</dc:creator>
  <cp:lastModifiedBy>Jorge Ribeiro</cp:lastModifiedBy>
  <dcterms:created xsi:type="dcterms:W3CDTF">2025-05-25T09:06:37Z</dcterms:created>
  <dcterms:modified xsi:type="dcterms:W3CDTF">2025-07-13T13:59:10Z</dcterms:modified>
</cp:coreProperties>
</file>