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3" i="1"/>
  <c r="D7" i="1"/>
  <c r="E6" i="1"/>
  <c r="D4" i="1" l="1"/>
  <c r="D6" i="1"/>
  <c r="D5" i="1"/>
  <c r="D9" i="1"/>
  <c r="F4" i="1"/>
  <c r="G4" i="1" s="1"/>
  <c r="F6" i="1"/>
  <c r="G6" i="1" s="1"/>
  <c r="F5" i="1"/>
  <c r="G5" i="1" s="1"/>
  <c r="H5" i="1" s="1"/>
  <c r="F9" i="1"/>
  <c r="F7" i="1"/>
  <c r="G7" i="1" s="1"/>
  <c r="H7" i="1" s="1"/>
  <c r="I7" i="1" s="1"/>
  <c r="D3" i="1"/>
  <c r="F3" i="1"/>
  <c r="G3" i="1" s="1"/>
  <c r="F8" i="1"/>
  <c r="D8" i="1"/>
  <c r="G8" i="1" l="1"/>
  <c r="H8" i="1" s="1"/>
  <c r="I8" i="1" s="1"/>
  <c r="H3" i="1"/>
  <c r="I3" i="1" s="1"/>
  <c r="G9" i="1"/>
  <c r="H9" i="1" s="1"/>
  <c r="I9" i="1" s="1"/>
  <c r="I5" i="1"/>
  <c r="H4" i="1"/>
  <c r="I4" i="1" s="1"/>
  <c r="H6" i="1"/>
  <c r="D10" i="1"/>
  <c r="D11" i="1" s="1"/>
  <c r="H10" i="1" l="1"/>
  <c r="I6" i="1"/>
  <c r="I10" i="1" l="1"/>
  <c r="H12" i="1"/>
  <c r="I12" i="1" s="1"/>
  <c r="H11" i="1"/>
  <c r="I11" i="1" s="1"/>
</calcChain>
</file>

<file path=xl/sharedStrings.xml><?xml version="1.0" encoding="utf-8"?>
<sst xmlns="http://schemas.openxmlformats.org/spreadsheetml/2006/main" count="33" uniqueCount="32">
  <si>
    <t>Sonae</t>
  </si>
  <si>
    <t>Ibersol</t>
  </si>
  <si>
    <t>NOS</t>
  </si>
  <si>
    <t>REN</t>
  </si>
  <si>
    <t>Navigator</t>
  </si>
  <si>
    <t>Altri</t>
  </si>
  <si>
    <t>Semapa</t>
  </si>
  <si>
    <t>https://pt.investing.com/equities/r.e.n-dividends</t>
  </si>
  <si>
    <t>https://pt.investing.com/equities/sonae-dividends</t>
  </si>
  <si>
    <t>https://pt.investing.com/equities/semapa-dividends</t>
  </si>
  <si>
    <t>https://pt.investing.com/equities/zon-optimus-sa-dividends</t>
  </si>
  <si>
    <t>https://pt.investing.com/equities/ibersol-reg-dividends</t>
  </si>
  <si>
    <t>https://pt.investing.com/equities/altri-sgps-dividends?cid=33558</t>
  </si>
  <si>
    <t>https://pt.investing.com/equities/portucel-dividends</t>
  </si>
  <si>
    <t>Cotação</t>
  </si>
  <si>
    <t>Shares</t>
  </si>
  <si>
    <t>Investimento</t>
  </si>
  <si>
    <t>Dividendo 2023</t>
  </si>
  <si>
    <t>IRS (28%)</t>
  </si>
  <si>
    <t>Div Líquido</t>
  </si>
  <si>
    <t>Div Bruto</t>
  </si>
  <si>
    <t>Yield Líq</t>
  </si>
  <si>
    <t>Fonte</t>
  </si>
  <si>
    <t>Empresa</t>
  </si>
  <si>
    <t>Total</t>
  </si>
  <si>
    <t>Trimestre</t>
  </si>
  <si>
    <t>Mensal</t>
  </si>
  <si>
    <t>Méd/Empresa</t>
  </si>
  <si>
    <t>% Portef</t>
  </si>
  <si>
    <t>Fonte inicial:</t>
  </si>
  <si>
    <t>https://eco.sapo.pt/2024/01/16/lisboa-entre-as-bolsas-que-mais-dividendos-paga-aos-acionistas/</t>
  </si>
  <si>
    <t>Carteira de dividendos nacionais (15/03/2024)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</si>
</sst>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2060"/>
      <name val="Aptos Narrow"/>
      <family val="2"/>
      <scheme val="minor"/>
    </font>
    <font>
      <u/>
      <sz val="11"/>
      <color rgb="FF002060"/>
      <name val="Aptos Narrow"/>
      <family val="2"/>
      <scheme val="minor"/>
    </font>
    <font>
      <b/>
      <sz val="11"/>
      <color theme="4" tint="0.79998168889431442"/>
      <name val="Aptos Narrow"/>
      <scheme val="minor"/>
    </font>
    <font>
      <b/>
      <sz val="11"/>
      <color rgb="FFFFC000"/>
      <name val="Aptos Narrow"/>
      <scheme val="minor"/>
    </font>
    <font>
      <sz val="11"/>
      <color rgb="FFFFC000"/>
      <name val="Aptos Narrow"/>
      <scheme val="minor"/>
    </font>
    <font>
      <b/>
      <sz val="11"/>
      <color theme="6" tint="0.39997558519241921"/>
      <name val="Aptos Narrow"/>
      <scheme val="minor"/>
    </font>
    <font>
      <b/>
      <sz val="11"/>
      <color theme="1"/>
      <name val="Aptos Narrow"/>
      <scheme val="minor"/>
    </font>
    <font>
      <b/>
      <sz val="20"/>
      <color theme="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20000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9" fillId="2" borderId="0" xfId="0" applyFont="1" applyFill="1"/>
    <xf numFmtId="0" fontId="4" fillId="2" borderId="0" xfId="3" applyFont="1" applyFill="1"/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4" fontId="3" fillId="2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4" fontId="8" fillId="3" borderId="1" xfId="2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44" fontId="7" fillId="5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0" xfId="0" applyFill="1" applyAlignment="1">
      <alignment vertical="center"/>
    </xf>
    <xf numFmtId="44" fontId="5" fillId="4" borderId="1" xfId="2" applyFont="1" applyFill="1" applyBorder="1" applyAlignment="1">
      <alignment vertical="center"/>
    </xf>
    <xf numFmtId="10" fontId="5" fillId="4" borderId="1" xfId="1" applyNumberFormat="1" applyFont="1" applyFill="1" applyBorder="1" applyAlignment="1">
      <alignment vertical="center"/>
    </xf>
    <xf numFmtId="10" fontId="0" fillId="2" borderId="0" xfId="1" applyNumberFormat="1" applyFont="1" applyFill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4">
    <cellStyle name="Hiperligação" xfId="3" builtinId="8"/>
    <cellStyle name="Moeda" xfId="2" builtinId="4"/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Folha1!$D$2</c:f>
              <c:strCache>
                <c:ptCount val="1"/>
                <c:pt idx="0">
                  <c:v>Investimento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788005578800304E-3"/>
                  <c:y val="-1.068090638003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736401673640166E-2"/>
                  <c:y val="-3.5603021266777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788005578800509E-2"/>
                  <c:y val="-1.068090638003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361812760066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788005578801579E-3"/>
                  <c:y val="-4.628392764681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157601115760009E-2"/>
                  <c:y val="-1.424120850671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068090638003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Folha1!$A$3:$A$9</c:f>
              <c:strCache>
                <c:ptCount val="7"/>
                <c:pt idx="0">
                  <c:v>Ibersol</c:v>
                </c:pt>
                <c:pt idx="1">
                  <c:v>NOS</c:v>
                </c:pt>
                <c:pt idx="2">
                  <c:v>Navigator</c:v>
                </c:pt>
                <c:pt idx="3">
                  <c:v>REN</c:v>
                </c:pt>
                <c:pt idx="4">
                  <c:v>Semapa</c:v>
                </c:pt>
                <c:pt idx="5">
                  <c:v>Sonae</c:v>
                </c:pt>
                <c:pt idx="6">
                  <c:v>Altri</c:v>
                </c:pt>
              </c:strCache>
            </c:strRef>
          </c:cat>
          <c:val>
            <c:numRef>
              <c:f>Folha1!$D$3:$D$9</c:f>
              <c:numCache>
                <c:formatCode>_("€"* #,##0.00_);_("€"* \(#,##0.00\);_("€"* "-"??_);_(@_)</c:formatCode>
                <c:ptCount val="7"/>
                <c:pt idx="0">
                  <c:v>1430</c:v>
                </c:pt>
                <c:pt idx="1">
                  <c:v>1114.75</c:v>
                </c:pt>
                <c:pt idx="2">
                  <c:v>1063.44</c:v>
                </c:pt>
                <c:pt idx="3">
                  <c:v>759.5</c:v>
                </c:pt>
                <c:pt idx="4">
                  <c:v>343</c:v>
                </c:pt>
                <c:pt idx="5">
                  <c:v>329.4375</c:v>
                </c:pt>
                <c:pt idx="6">
                  <c:v>459.99999999999994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806272"/>
        <c:axId val="2070807904"/>
      </c:barChart>
      <c:catAx>
        <c:axId val="20708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70807904"/>
        <c:crosses val="autoZero"/>
        <c:auto val="1"/>
        <c:lblAlgn val="ctr"/>
        <c:lblOffset val="100"/>
        <c:noMultiLvlLbl val="0"/>
      </c:catAx>
      <c:valAx>
        <c:axId val="207080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708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Dividendos</a:t>
            </a:r>
            <a:r>
              <a:rPr lang="pt-PT" b="1" baseline="0"/>
              <a:t> Líquidos</a:t>
            </a:r>
            <a:endParaRPr lang="pt-PT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0"/>
                  <c:y val="-5.711735029463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555555555555558E-3"/>
                  <c:y val="-2.1419006360489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-1.4279337573659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555555555558E-3"/>
                  <c:y val="-2.1419006360489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333333333332309E-3"/>
                  <c:y val="2.1419006360489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Folha1!$A$3:$A$9</c:f>
              <c:strCache>
                <c:ptCount val="7"/>
                <c:pt idx="0">
                  <c:v>Ibersol</c:v>
                </c:pt>
                <c:pt idx="1">
                  <c:v>NOS</c:v>
                </c:pt>
                <c:pt idx="2">
                  <c:v>Navigator</c:v>
                </c:pt>
                <c:pt idx="3">
                  <c:v>REN</c:v>
                </c:pt>
                <c:pt idx="4">
                  <c:v>Semapa</c:v>
                </c:pt>
                <c:pt idx="5">
                  <c:v>Sonae</c:v>
                </c:pt>
                <c:pt idx="6">
                  <c:v>Altri</c:v>
                </c:pt>
              </c:strCache>
            </c:strRef>
          </c:cat>
          <c:val>
            <c:numRef>
              <c:f>Folha1!$H$3:$H$9</c:f>
              <c:numCache>
                <c:formatCode>_("€"* #,##0.00_);_("€"* \(#,##0.00\);_("€"* "-"??_);_(@_)</c:formatCode>
                <c:ptCount val="7"/>
                <c:pt idx="0">
                  <c:v>110.88</c:v>
                </c:pt>
                <c:pt idx="1">
                  <c:v>65.052000000000007</c:v>
                </c:pt>
                <c:pt idx="2">
                  <c:v>56.689920000000001</c:v>
                </c:pt>
                <c:pt idx="3">
                  <c:v>38.808</c:v>
                </c:pt>
                <c:pt idx="4">
                  <c:v>17.100000000000001</c:v>
                </c:pt>
                <c:pt idx="5">
                  <c:v>14.498999999999999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0814976"/>
        <c:axId val="2070810080"/>
        <c:axId val="0"/>
      </c:bar3DChart>
      <c:catAx>
        <c:axId val="20708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70810080"/>
        <c:crosses val="autoZero"/>
        <c:auto val="1"/>
        <c:lblAlgn val="ctr"/>
        <c:lblOffset val="100"/>
        <c:noMultiLvlLbl val="0"/>
      </c:catAx>
      <c:valAx>
        <c:axId val="207081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7081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Percentagem do Portefólio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5"/>
              <c:layout>
                <c:manualLayout>
                  <c:x val="8.9355205599300089E-2"/>
                  <c:y val="2.9841916561233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Folha1!$A$3:$A$9</c:f>
              <c:strCache>
                <c:ptCount val="7"/>
                <c:pt idx="0">
                  <c:v>Ibersol</c:v>
                </c:pt>
                <c:pt idx="1">
                  <c:v>NOS</c:v>
                </c:pt>
                <c:pt idx="2">
                  <c:v>Navigator</c:v>
                </c:pt>
                <c:pt idx="3">
                  <c:v>REN</c:v>
                </c:pt>
                <c:pt idx="4">
                  <c:v>Semapa</c:v>
                </c:pt>
                <c:pt idx="5">
                  <c:v>Sonae</c:v>
                </c:pt>
                <c:pt idx="6">
                  <c:v>Altri</c:v>
                </c:pt>
              </c:strCache>
            </c:strRef>
          </c:cat>
          <c:val>
            <c:numRef>
              <c:f>Folha1!$J$3:$J$9</c:f>
              <c:numCache>
                <c:formatCode>0.00%</c:formatCode>
                <c:ptCount val="7"/>
                <c:pt idx="0">
                  <c:v>0.25999397286699261</c:v>
                </c:pt>
                <c:pt idx="1">
                  <c:v>0.20267711975767833</c:v>
                </c:pt>
                <c:pt idx="2">
                  <c:v>0.19334824510886336</c:v>
                </c:pt>
                <c:pt idx="3">
                  <c:v>0.13808770796676983</c:v>
                </c:pt>
                <c:pt idx="4">
                  <c:v>6.2362190694670257E-2</c:v>
                </c:pt>
                <c:pt idx="5">
                  <c:v>5.9896338766692224E-2</c:v>
                </c:pt>
                <c:pt idx="6">
                  <c:v>8.3634424838333277E-2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12</xdr:row>
      <xdr:rowOff>176211</xdr:rowOff>
    </xdr:from>
    <xdr:to>
      <xdr:col>5</xdr:col>
      <xdr:colOff>457200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12</xdr:row>
      <xdr:rowOff>176212</xdr:rowOff>
    </xdr:from>
    <xdr:to>
      <xdr:col>10</xdr:col>
      <xdr:colOff>1647825</xdr:colOff>
      <xdr:row>32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1809750</xdr:colOff>
      <xdr:row>12</xdr:row>
      <xdr:rowOff>176211</xdr:rowOff>
    </xdr:from>
    <xdr:to>
      <xdr:col>14</xdr:col>
      <xdr:colOff>257175</xdr:colOff>
      <xdr:row>32</xdr:row>
      <xdr:rowOff>104774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3495675</xdr:colOff>
      <xdr:row>9</xdr:row>
      <xdr:rowOff>180975</xdr:rowOff>
    </xdr:from>
    <xdr:to>
      <xdr:col>10</xdr:col>
      <xdr:colOff>4048125</xdr:colOff>
      <xdr:row>11</xdr:row>
      <xdr:rowOff>219075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2547" r="10370" b="10370"/>
        <a:stretch/>
      </xdr:blipFill>
      <xdr:spPr>
        <a:xfrm>
          <a:off x="11649075" y="3009900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</xdr:row>
      <xdr:rowOff>114300</xdr:rowOff>
    </xdr:from>
    <xdr:to>
      <xdr:col>0</xdr:col>
      <xdr:colOff>666750</xdr:colOff>
      <xdr:row>11</xdr:row>
      <xdr:rowOff>85725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71675"/>
          <a:ext cx="485775" cy="485775"/>
        </a:xfrm>
        <a:prstGeom prst="ellipse">
          <a:avLst/>
        </a:prstGeom>
        <a:ln>
          <a:solidFill>
            <a:srgbClr val="06114C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o.sapo.pt/2024/01/16/lisboa-entre-as-bolsas-que-mais-dividendos-paga-aos-acionistas/" TargetMode="External"/><Relationship Id="rId3" Type="http://schemas.openxmlformats.org/officeDocument/2006/relationships/hyperlink" Target="https://pt.investing.com/equities/r.e.n-dividends" TargetMode="External"/><Relationship Id="rId7" Type="http://schemas.openxmlformats.org/officeDocument/2006/relationships/hyperlink" Target="https://pt.investing.com/equities/semapa-dividends" TargetMode="External"/><Relationship Id="rId2" Type="http://schemas.openxmlformats.org/officeDocument/2006/relationships/hyperlink" Target="https://pt.investing.com/equities/zon-optimus-sa-dividends" TargetMode="External"/><Relationship Id="rId1" Type="http://schemas.openxmlformats.org/officeDocument/2006/relationships/hyperlink" Target="https://pt.investing.com/equities/sonae-dividends" TargetMode="External"/><Relationship Id="rId6" Type="http://schemas.openxmlformats.org/officeDocument/2006/relationships/hyperlink" Target="https://pt.investing.com/equities/portucel-dividends" TargetMode="External"/><Relationship Id="rId5" Type="http://schemas.openxmlformats.org/officeDocument/2006/relationships/hyperlink" Target="https://pt.investing.com/equities/altri-sgps-dividends?cid=33558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pt.investing.com/equities/ibersol-reg-dividend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K36" sqref="K36"/>
    </sheetView>
  </sheetViews>
  <sheetFormatPr defaultRowHeight="14.25"/>
  <cols>
    <col min="1" max="1" width="9.5" bestFit="1" customWidth="1"/>
    <col min="2" max="2" width="8.875" customWidth="1"/>
    <col min="3" max="3" width="13.125" bestFit="1" customWidth="1"/>
    <col min="4" max="4" width="12.375" bestFit="1" customWidth="1"/>
    <col min="5" max="5" width="15.5" customWidth="1"/>
    <col min="6" max="6" width="10.625" customWidth="1"/>
    <col min="7" max="7" width="10.25" customWidth="1"/>
    <col min="8" max="8" width="11.875" customWidth="1"/>
    <col min="9" max="9" width="10.25" customWidth="1"/>
    <col min="10" max="10" width="10" customWidth="1"/>
    <col min="11" max="11" width="53.375" bestFit="1" customWidth="1"/>
  </cols>
  <sheetData>
    <row r="1" spans="1:16" ht="36.75" customHeigh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1"/>
    </row>
    <row r="2" spans="1:16" ht="23.25" customHeight="1">
      <c r="A2" s="4" t="s">
        <v>23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20</v>
      </c>
      <c r="G2" s="5" t="s">
        <v>18</v>
      </c>
      <c r="H2" s="4" t="s">
        <v>19</v>
      </c>
      <c r="I2" s="4" t="s">
        <v>21</v>
      </c>
      <c r="J2" s="4" t="s">
        <v>28</v>
      </c>
      <c r="K2" s="4" t="s">
        <v>22</v>
      </c>
      <c r="L2" s="1"/>
      <c r="M2" s="1"/>
      <c r="N2" s="1"/>
      <c r="O2" s="1"/>
      <c r="P2" s="1"/>
    </row>
    <row r="3" spans="1:16" ht="23.25" customHeight="1">
      <c r="A3" s="6" t="s">
        <v>1</v>
      </c>
      <c r="B3" s="7">
        <v>6.5</v>
      </c>
      <c r="C3" s="8">
        <v>220</v>
      </c>
      <c r="D3" s="9">
        <f t="shared" ref="D3:D9" si="0">B3*C3</f>
        <v>1430</v>
      </c>
      <c r="E3" s="10">
        <v>0.7</v>
      </c>
      <c r="F3" s="7">
        <f t="shared" ref="F3:F9" si="1">C3*E3</f>
        <v>154</v>
      </c>
      <c r="G3" s="11">
        <f t="shared" ref="G3:G9" si="2">F3*-0.28</f>
        <v>-43.120000000000005</v>
      </c>
      <c r="H3" s="7">
        <f t="shared" ref="H3:H9" si="3">F3+G3</f>
        <v>110.88</v>
      </c>
      <c r="I3" s="19">
        <f t="shared" ref="I3:I9" si="4">H3/D3</f>
        <v>7.7538461538461542E-2</v>
      </c>
      <c r="J3" s="19">
        <f>D3/$D$10</f>
        <v>0.25999397286699261</v>
      </c>
      <c r="K3" s="12" t="s">
        <v>8</v>
      </c>
      <c r="L3" s="1"/>
      <c r="M3" s="1"/>
      <c r="N3" s="1"/>
      <c r="O3" s="1"/>
      <c r="P3" s="1"/>
    </row>
    <row r="4" spans="1:16" ht="23.25" customHeight="1">
      <c r="A4" s="6" t="s">
        <v>2</v>
      </c>
      <c r="B4" s="7">
        <v>3.43</v>
      </c>
      <c r="C4" s="8">
        <v>325</v>
      </c>
      <c r="D4" s="9">
        <f t="shared" si="0"/>
        <v>1114.75</v>
      </c>
      <c r="E4" s="10">
        <v>0.27800000000000002</v>
      </c>
      <c r="F4" s="7">
        <f t="shared" si="1"/>
        <v>90.350000000000009</v>
      </c>
      <c r="G4" s="11">
        <f t="shared" si="2"/>
        <v>-25.298000000000005</v>
      </c>
      <c r="H4" s="7">
        <f t="shared" si="3"/>
        <v>65.052000000000007</v>
      </c>
      <c r="I4" s="19">
        <f t="shared" si="4"/>
        <v>5.8355685131195344E-2</v>
      </c>
      <c r="J4" s="19">
        <f t="shared" ref="J4:J9" si="5">D4/$D$10</f>
        <v>0.20267711975767833</v>
      </c>
      <c r="K4" s="12" t="s">
        <v>11</v>
      </c>
      <c r="L4" s="1"/>
      <c r="M4" s="1"/>
      <c r="N4" s="1"/>
      <c r="O4" s="1"/>
      <c r="P4" s="1"/>
    </row>
    <row r="5" spans="1:16" ht="23.25" customHeight="1">
      <c r="A5" s="6" t="s">
        <v>4</v>
      </c>
      <c r="B5" s="7">
        <v>3.798</v>
      </c>
      <c r="C5" s="8">
        <v>280</v>
      </c>
      <c r="D5" s="9">
        <f t="shared" si="0"/>
        <v>1063.44</v>
      </c>
      <c r="E5" s="10">
        <v>0.28120000000000001</v>
      </c>
      <c r="F5" s="7">
        <f t="shared" si="1"/>
        <v>78.736000000000004</v>
      </c>
      <c r="G5" s="11">
        <f t="shared" si="2"/>
        <v>-22.046080000000003</v>
      </c>
      <c r="H5" s="7">
        <f t="shared" si="3"/>
        <v>56.689920000000001</v>
      </c>
      <c r="I5" s="19">
        <f t="shared" si="4"/>
        <v>5.3308056872037914E-2</v>
      </c>
      <c r="J5" s="19">
        <f t="shared" si="5"/>
        <v>0.19334824510886336</v>
      </c>
      <c r="K5" s="12" t="s">
        <v>10</v>
      </c>
      <c r="L5" s="1"/>
      <c r="M5" s="1"/>
      <c r="N5" s="1"/>
      <c r="O5" s="1"/>
      <c r="P5" s="1"/>
    </row>
    <row r="6" spans="1:16" ht="23.25" customHeight="1">
      <c r="A6" s="6" t="s">
        <v>3</v>
      </c>
      <c r="B6" s="7">
        <v>2.17</v>
      </c>
      <c r="C6" s="8">
        <v>350</v>
      </c>
      <c r="D6" s="9">
        <f t="shared" si="0"/>
        <v>759.5</v>
      </c>
      <c r="E6" s="10">
        <f>0.09+0.064</f>
        <v>0.154</v>
      </c>
      <c r="F6" s="7">
        <f t="shared" si="1"/>
        <v>53.9</v>
      </c>
      <c r="G6" s="11">
        <f t="shared" si="2"/>
        <v>-15.092000000000001</v>
      </c>
      <c r="H6" s="7">
        <f t="shared" si="3"/>
        <v>38.808</v>
      </c>
      <c r="I6" s="19">
        <f t="shared" si="4"/>
        <v>5.109677419354839E-2</v>
      </c>
      <c r="J6" s="19">
        <f t="shared" si="5"/>
        <v>0.13808770796676983</v>
      </c>
      <c r="K6" s="12" t="s">
        <v>7</v>
      </c>
      <c r="L6" s="1"/>
      <c r="M6" s="1"/>
      <c r="N6" s="1"/>
      <c r="O6" s="1"/>
      <c r="P6" s="1"/>
    </row>
    <row r="7" spans="1:16" ht="23.25" customHeight="1">
      <c r="A7" s="6" t="s">
        <v>6</v>
      </c>
      <c r="B7" s="7">
        <v>13.72</v>
      </c>
      <c r="C7" s="8">
        <v>25</v>
      </c>
      <c r="D7" s="9">
        <f t="shared" si="0"/>
        <v>343</v>
      </c>
      <c r="E7" s="10">
        <v>0.95</v>
      </c>
      <c r="F7" s="7">
        <f t="shared" si="1"/>
        <v>23.75</v>
      </c>
      <c r="G7" s="11">
        <f t="shared" si="2"/>
        <v>-6.65</v>
      </c>
      <c r="H7" s="7">
        <f t="shared" si="3"/>
        <v>17.100000000000001</v>
      </c>
      <c r="I7" s="19">
        <f t="shared" si="4"/>
        <v>4.9854227405247815E-2</v>
      </c>
      <c r="J7" s="19">
        <f t="shared" si="5"/>
        <v>6.2362190694670257E-2</v>
      </c>
      <c r="K7" s="12" t="s">
        <v>13</v>
      </c>
      <c r="L7" s="1"/>
      <c r="M7" s="1"/>
      <c r="N7" s="1"/>
      <c r="O7" s="1"/>
      <c r="P7" s="1"/>
    </row>
    <row r="8" spans="1:16" ht="23.25" customHeight="1">
      <c r="A8" s="6" t="s">
        <v>0</v>
      </c>
      <c r="B8" s="7">
        <v>0.87849999999999995</v>
      </c>
      <c r="C8" s="8">
        <v>375</v>
      </c>
      <c r="D8" s="9">
        <f t="shared" si="0"/>
        <v>329.4375</v>
      </c>
      <c r="E8" s="10">
        <v>5.3699999999999998E-2</v>
      </c>
      <c r="F8" s="7">
        <f t="shared" si="1"/>
        <v>20.137499999999999</v>
      </c>
      <c r="G8" s="11">
        <f t="shared" si="2"/>
        <v>-5.6385000000000005</v>
      </c>
      <c r="H8" s="7">
        <f t="shared" si="3"/>
        <v>14.498999999999999</v>
      </c>
      <c r="I8" s="19">
        <f t="shared" si="4"/>
        <v>4.4011383039271483E-2</v>
      </c>
      <c r="J8" s="19">
        <f t="shared" si="5"/>
        <v>5.9896338766692224E-2</v>
      </c>
      <c r="K8" s="12" t="s">
        <v>12</v>
      </c>
      <c r="L8" s="1"/>
      <c r="M8" s="1"/>
      <c r="N8" s="1"/>
      <c r="O8" s="1"/>
      <c r="P8" s="1"/>
    </row>
    <row r="9" spans="1:16" ht="23.25" customHeight="1">
      <c r="A9" s="6" t="s">
        <v>5</v>
      </c>
      <c r="B9" s="7">
        <v>4.5999999999999996</v>
      </c>
      <c r="C9" s="8">
        <v>100</v>
      </c>
      <c r="D9" s="9">
        <f t="shared" si="0"/>
        <v>459.99999999999994</v>
      </c>
      <c r="E9" s="10">
        <v>0.25</v>
      </c>
      <c r="F9" s="7">
        <f t="shared" si="1"/>
        <v>25</v>
      </c>
      <c r="G9" s="11">
        <f t="shared" si="2"/>
        <v>-7.0000000000000009</v>
      </c>
      <c r="H9" s="7">
        <f t="shared" si="3"/>
        <v>18</v>
      </c>
      <c r="I9" s="19">
        <f t="shared" si="4"/>
        <v>3.9130434782608699E-2</v>
      </c>
      <c r="J9" s="19">
        <f t="shared" si="5"/>
        <v>8.3634424838333277E-2</v>
      </c>
      <c r="K9" s="12" t="s">
        <v>9</v>
      </c>
      <c r="L9" s="1"/>
      <c r="M9" s="1"/>
      <c r="N9" s="1"/>
      <c r="O9" s="1"/>
      <c r="P9" s="1"/>
    </row>
    <row r="10" spans="1:16" ht="20.25" customHeight="1">
      <c r="A10" s="13"/>
      <c r="B10" s="13"/>
      <c r="C10" s="18" t="s">
        <v>24</v>
      </c>
      <c r="D10" s="14">
        <f>SUM(D3:D9)</f>
        <v>5500.1275000000005</v>
      </c>
      <c r="E10" s="13"/>
      <c r="F10" s="13"/>
      <c r="G10" s="18" t="s">
        <v>24</v>
      </c>
      <c r="H10" s="14">
        <f>SUM(H3:H9)</f>
        <v>321.02892000000008</v>
      </c>
      <c r="I10" s="15">
        <f>H10/$D$10</f>
        <v>5.8367541479720252E-2</v>
      </c>
      <c r="J10" s="16"/>
      <c r="K10" s="13"/>
      <c r="L10" s="1"/>
      <c r="M10" s="1"/>
      <c r="N10" s="1"/>
      <c r="O10" s="1"/>
      <c r="P10" s="1"/>
    </row>
    <row r="11" spans="1:16" ht="20.25" customHeight="1">
      <c r="A11" s="13"/>
      <c r="B11" s="13"/>
      <c r="C11" s="18" t="s">
        <v>27</v>
      </c>
      <c r="D11" s="17">
        <f>D10/7</f>
        <v>785.73250000000007</v>
      </c>
      <c r="E11" s="13"/>
      <c r="F11" s="13"/>
      <c r="G11" s="18" t="s">
        <v>25</v>
      </c>
      <c r="H11" s="17">
        <f>H10/4</f>
        <v>80.257230000000021</v>
      </c>
      <c r="I11" s="15">
        <f t="shared" ref="I11:I12" si="6">H11/$D$10</f>
        <v>1.4591885369930063E-2</v>
      </c>
      <c r="J11" s="16"/>
      <c r="K11" s="13"/>
      <c r="L11" s="1"/>
      <c r="M11" s="1"/>
      <c r="N11" s="1"/>
      <c r="O11" s="1"/>
      <c r="P11" s="1"/>
    </row>
    <row r="12" spans="1:16" ht="20.25" customHeight="1">
      <c r="A12" s="13"/>
      <c r="B12" s="13"/>
      <c r="C12" s="13"/>
      <c r="D12" s="13"/>
      <c r="E12" s="13"/>
      <c r="F12" s="13"/>
      <c r="G12" s="18" t="s">
        <v>26</v>
      </c>
      <c r="H12" s="17">
        <f>H10/12</f>
        <v>26.752410000000008</v>
      </c>
      <c r="I12" s="15">
        <f t="shared" si="6"/>
        <v>4.8639617899766882E-3</v>
      </c>
      <c r="J12" s="16"/>
      <c r="K12" s="13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">
      <c r="A35" s="1"/>
      <c r="B35" s="1"/>
      <c r="C35" s="2" t="s">
        <v>29</v>
      </c>
      <c r="D35" s="3" t="s">
        <v>30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sortState ref="A3:I9">
    <sortCondition descending="1" ref="I3:I9"/>
    <sortCondition ref="A3:A9"/>
  </sortState>
  <mergeCells count="1">
    <mergeCell ref="A1:K1"/>
  </mergeCells>
  <hyperlinks>
    <hyperlink ref="K3" r:id="rId1"/>
    <hyperlink ref="K5" r:id="rId2"/>
    <hyperlink ref="K6" r:id="rId3"/>
    <hyperlink ref="K4" r:id="rId4"/>
    <hyperlink ref="K8" r:id="rId5"/>
    <hyperlink ref="K7" r:id="rId6"/>
    <hyperlink ref="K9" r:id="rId7"/>
    <hyperlink ref="D35" r:id="rId8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2024-03-14T18:00:57Z</dcterms:created>
  <dcterms:modified xsi:type="dcterms:W3CDTF">2024-03-15T23:44:42Z</dcterms:modified>
</cp:coreProperties>
</file>