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rge Ribeiro\Desktop\"/>
    </mc:Choice>
  </mc:AlternateContent>
  <bookViews>
    <workbookView xWindow="0" yWindow="0" windowWidth="25200" windowHeight="11985"/>
  </bookViews>
  <sheets>
    <sheet name="Folh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M5" i="1" s="1"/>
  <c r="C12" i="1"/>
  <c r="D12" i="1" s="1"/>
  <c r="H12" i="1" s="1"/>
  <c r="D11" i="1"/>
  <c r="H11" i="1" s="1"/>
  <c r="G11" i="1"/>
  <c r="C10" i="1"/>
  <c r="H4" i="1"/>
  <c r="G3" i="1"/>
  <c r="M9" i="1" s="1"/>
  <c r="G4" i="1"/>
  <c r="G5" i="1"/>
  <c r="M11" i="1" s="1"/>
  <c r="G6" i="1"/>
  <c r="G7" i="1"/>
  <c r="M13" i="1" s="1"/>
  <c r="G8" i="1"/>
  <c r="G9" i="1"/>
  <c r="G10" i="1"/>
  <c r="G2" i="1"/>
  <c r="D3" i="1"/>
  <c r="H3" i="1" s="1"/>
  <c r="I3" i="1" s="1"/>
  <c r="D4" i="1"/>
  <c r="D5" i="1"/>
  <c r="H5" i="1" s="1"/>
  <c r="I5" i="1" s="1"/>
  <c r="D6" i="1"/>
  <c r="H6" i="1" s="1"/>
  <c r="D7" i="1"/>
  <c r="H7" i="1" s="1"/>
  <c r="I7" i="1" s="1"/>
  <c r="D8" i="1"/>
  <c r="H8" i="1" s="1"/>
  <c r="D9" i="1"/>
  <c r="H9" i="1" s="1"/>
  <c r="I9" i="1" s="1"/>
  <c r="D10" i="1"/>
  <c r="H10" i="1" s="1"/>
  <c r="I10" i="1" s="1"/>
  <c r="D2" i="1"/>
  <c r="H2" i="1" s="1"/>
  <c r="M4" i="1" l="1"/>
  <c r="M8" i="1"/>
  <c r="I11" i="1"/>
  <c r="M14" i="1"/>
  <c r="I2" i="1"/>
  <c r="M3" i="1"/>
  <c r="I8" i="1"/>
  <c r="M2" i="1"/>
  <c r="I6" i="1"/>
  <c r="I12" i="1"/>
  <c r="I4" i="1"/>
  <c r="M10" i="1"/>
  <c r="G13" i="1"/>
  <c r="H13" i="1"/>
  <c r="M12" i="1"/>
  <c r="N11" i="1" l="1"/>
  <c r="N2" i="1"/>
  <c r="N12" i="1"/>
  <c r="N14" i="1"/>
  <c r="N8" i="1"/>
  <c r="N9" i="1"/>
  <c r="N10" i="1"/>
  <c r="N5" i="1"/>
  <c r="N3" i="1"/>
  <c r="N4" i="1"/>
  <c r="N13" i="1"/>
  <c r="K4" i="1"/>
  <c r="K12" i="1"/>
  <c r="K5" i="1"/>
  <c r="K2" i="1"/>
  <c r="K7" i="1"/>
  <c r="K8" i="1"/>
  <c r="K11" i="1"/>
  <c r="K9" i="1"/>
  <c r="K10" i="1"/>
  <c r="K3" i="1"/>
  <c r="K6" i="1"/>
  <c r="H14" i="1"/>
</calcChain>
</file>

<file path=xl/sharedStrings.xml><?xml version="1.0" encoding="utf-8"?>
<sst xmlns="http://schemas.openxmlformats.org/spreadsheetml/2006/main" count="59" uniqueCount="38">
  <si>
    <t>BMW</t>
  </si>
  <si>
    <t>Empresa</t>
  </si>
  <si>
    <t>Dividendo Trimestral</t>
  </si>
  <si>
    <t>Dividendo anual</t>
  </si>
  <si>
    <t>Valor da ação</t>
  </si>
  <si>
    <t>Dividendo Anual</t>
  </si>
  <si>
    <t>Nordea Bank</t>
  </si>
  <si>
    <t>Axa</t>
  </si>
  <si>
    <t>Proximus Group</t>
  </si>
  <si>
    <t>Enagas SA</t>
  </si>
  <si>
    <t>Hellenic Petroleum</t>
  </si>
  <si>
    <t>Amundi</t>
  </si>
  <si>
    <t>RTL Group</t>
  </si>
  <si>
    <t>Shares</t>
  </si>
  <si>
    <t>Investimento</t>
  </si>
  <si>
    <t>Credit Agricole</t>
  </si>
  <si>
    <t>BASF</t>
  </si>
  <si>
    <t>Vodafone</t>
  </si>
  <si>
    <t>Telecom</t>
  </si>
  <si>
    <t>Serv Finan</t>
  </si>
  <si>
    <t>Industrial</t>
  </si>
  <si>
    <t>Energia</t>
  </si>
  <si>
    <t>Setor</t>
  </si>
  <si>
    <t>Alemanha</t>
  </si>
  <si>
    <t>Finlândia</t>
  </si>
  <si>
    <t>França</t>
  </si>
  <si>
    <t>Belgica</t>
  </si>
  <si>
    <t>Espanha</t>
  </si>
  <si>
    <t>Grécia</t>
  </si>
  <si>
    <t>Reino Unido</t>
  </si>
  <si>
    <t>Bélgica</t>
  </si>
  <si>
    <t>Totais</t>
  </si>
  <si>
    <t>Dividend Yield</t>
  </si>
  <si>
    <t>País</t>
  </si>
  <si>
    <t>DY</t>
  </si>
  <si>
    <t>Por setor</t>
  </si>
  <si>
    <t>Por país</t>
  </si>
  <si>
    <t>% na carteira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</si>
</sst>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C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10" fontId="0" fillId="0" borderId="0" xfId="2" applyNumberFormat="1" applyFont="1"/>
    <xf numFmtId="44" fontId="0" fillId="0" borderId="0" xfId="1" applyFont="1"/>
    <xf numFmtId="0" fontId="0" fillId="0" borderId="0" xfId="0" applyAlignment="1">
      <alignment horizontal="center"/>
    </xf>
    <xf numFmtId="0" fontId="2" fillId="3" borderId="1" xfId="0" applyFont="1" applyFill="1" applyBorder="1"/>
    <xf numFmtId="44" fontId="2" fillId="3" borderId="1" xfId="1" applyFont="1" applyFill="1" applyBorder="1"/>
    <xf numFmtId="0" fontId="0" fillId="2" borderId="1" xfId="0" applyFill="1" applyBorder="1"/>
    <xf numFmtId="44" fontId="0" fillId="2" borderId="1" xfId="1" applyFont="1" applyFill="1" applyBorder="1" applyAlignment="1">
      <alignment horizontal="center"/>
    </xf>
    <xf numFmtId="44" fontId="0" fillId="2" borderId="1" xfId="1" applyFont="1" applyFill="1" applyBorder="1"/>
    <xf numFmtId="10" fontId="0" fillId="2" borderId="1" xfId="2" applyNumberFormat="1" applyFont="1" applyFill="1" applyBorder="1"/>
    <xf numFmtId="44" fontId="0" fillId="2" borderId="1" xfId="0" applyNumberFormat="1" applyFill="1" applyBorder="1"/>
    <xf numFmtId="164" fontId="0" fillId="2" borderId="1" xfId="2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0" fontId="2" fillId="3" borderId="1" xfId="2" applyNumberFormat="1" applyFont="1" applyFill="1" applyBorder="1" applyAlignment="1">
      <alignment horizontal="center"/>
    </xf>
    <xf numFmtId="9" fontId="0" fillId="2" borderId="1" xfId="2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Pe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r>
              <a:rPr lang="pt-PT" b="1">
                <a:solidFill>
                  <a:srgbClr val="FFFF00"/>
                </a:solidFill>
              </a:rPr>
              <a:t>Investimento por setor</a:t>
            </a:r>
          </a:p>
        </c:rich>
      </c:tx>
      <c:layout>
        <c:manualLayout>
          <c:xMode val="edge"/>
          <c:yMode val="edge"/>
          <c:x val="1.9779469715045975E-2"/>
          <c:y val="1.8161173984046767E-2"/>
        </c:manualLayout>
      </c:layout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FFFF00"/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4325068870523416"/>
                  <c:y val="-0.114655520880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2855831037649221"/>
                  <c:y val="0.155339737966849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8732782369146006"/>
                  <c:y val="5.547847784530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1827364554637275E-2"/>
                  <c:y val="-0.129449781639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Folha1!$L$2:$L$5</c:f>
              <c:strCache>
                <c:ptCount val="4"/>
                <c:pt idx="0">
                  <c:v>Industrial</c:v>
                </c:pt>
                <c:pt idx="1">
                  <c:v>Serv Finan</c:v>
                </c:pt>
                <c:pt idx="2">
                  <c:v>Energia</c:v>
                </c:pt>
                <c:pt idx="3">
                  <c:v>Telecom</c:v>
                </c:pt>
              </c:strCache>
            </c:strRef>
          </c:cat>
          <c:val>
            <c:numRef>
              <c:f>Folha1!$M$2:$M$5</c:f>
              <c:numCache>
                <c:formatCode>_("€"* #,##0.00_);_("€"* \(#,##0.00\);_("€"* "-"??_);_(@_)</c:formatCode>
                <c:ptCount val="4"/>
                <c:pt idx="0">
                  <c:v>1485.1999999999998</c:v>
                </c:pt>
                <c:pt idx="1">
                  <c:v>2935.85</c:v>
                </c:pt>
                <c:pt idx="2">
                  <c:v>3607.5</c:v>
                </c:pt>
                <c:pt idx="3">
                  <c:v>4213.8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r>
              <a:rPr lang="pt-PT" b="1">
                <a:solidFill>
                  <a:srgbClr val="FFFF00"/>
                </a:solidFill>
              </a:rPr>
              <a:t>Investimento por país</a:t>
            </a:r>
          </a:p>
        </c:rich>
      </c:tx>
      <c:layout>
        <c:manualLayout>
          <c:xMode val="edge"/>
          <c:yMode val="edge"/>
          <c:x val="2.7772610776594098E-2"/>
          <c:y val="1.8285707703682267E-2"/>
        </c:manualLayout>
      </c:layout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FFFF00"/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9.4117647058823417E-2"/>
                  <c:y val="-6.6945596892037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5372549019607842"/>
                  <c:y val="5.57879974100312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4431372549019608"/>
                  <c:y val="8.9260795856049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8823529411764706"/>
                  <c:y val="0.111575994820062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4745098039215687"/>
                  <c:y val="0.100418395338056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6627450980392161"/>
                  <c:y val="-3.3472798446018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4745098039215687"/>
                  <c:y val="-9.6699195510720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Folha1!$L$8:$L$14</c:f>
              <c:strCache>
                <c:ptCount val="7"/>
                <c:pt idx="0">
                  <c:v>Alemanha</c:v>
                </c:pt>
                <c:pt idx="1">
                  <c:v>Finlândia</c:v>
                </c:pt>
                <c:pt idx="2">
                  <c:v>França</c:v>
                </c:pt>
                <c:pt idx="3">
                  <c:v>Bélgica</c:v>
                </c:pt>
                <c:pt idx="4">
                  <c:v>Espanha</c:v>
                </c:pt>
                <c:pt idx="5">
                  <c:v>Grécia</c:v>
                </c:pt>
                <c:pt idx="6">
                  <c:v>Reino Unido</c:v>
                </c:pt>
              </c:strCache>
            </c:strRef>
          </c:cat>
          <c:val>
            <c:numRef>
              <c:f>Folha1!$M$8:$M$14</c:f>
              <c:numCache>
                <c:formatCode>_("€"* #,##0.00_);_("€"* \(#,##0.00\);_("€"* "-"??_);_(@_)</c:formatCode>
                <c:ptCount val="7"/>
                <c:pt idx="0">
                  <c:v>2511.1999999999998</c:v>
                </c:pt>
                <c:pt idx="1">
                  <c:v>1362</c:v>
                </c:pt>
                <c:pt idx="2">
                  <c:v>1573.85</c:v>
                </c:pt>
                <c:pt idx="3">
                  <c:v>1405.8</c:v>
                </c:pt>
                <c:pt idx="4">
                  <c:v>1975.5</c:v>
                </c:pt>
                <c:pt idx="5">
                  <c:v>1632</c:v>
                </c:pt>
                <c:pt idx="6">
                  <c:v>1782.0000000000002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7666944573104831E-2"/>
          <c:y val="0.88005492701729249"/>
          <c:w val="0.96466586382584518"/>
          <c:h val="0.119945072982707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r>
              <a:rPr lang="pt-PT">
                <a:solidFill>
                  <a:srgbClr val="FFFF00"/>
                </a:solidFill>
              </a:rPr>
              <a:t>% na carteira</a:t>
            </a:r>
          </a:p>
        </c:rich>
      </c:tx>
      <c:layout>
        <c:manualLayout>
          <c:xMode val="edge"/>
          <c:yMode val="edge"/>
          <c:x val="1.9669304561111201E-2"/>
          <c:y val="3.3333333333333333E-2"/>
        </c:manualLayout>
      </c:layout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FFFF00"/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8.6427529892096816E-2"/>
                  <c:y val="-3.00086239220097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4701980434263898"/>
                  <c:y val="-4.0377952755905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4044248256846681"/>
                  <c:y val="-7.03337082864641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5421670776001487E-2"/>
                  <c:y val="0.11624109486314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742570057530684E-4"/>
                  <c:y val="5.8007874015748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996036480288449E-2"/>
                  <c:y val="3.1237720284964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4604575943158615E-3"/>
                  <c:y val="5.9730408698912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0666507595641453E-2"/>
                  <c:y val="2.5085864266966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5033537474482359E-2"/>
                  <c:y val="-1.8013873265841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9.0681354224661337E-2"/>
                  <c:y val="-8.8391451068616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10332060765131634"/>
                  <c:y val="-9.8878890138732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Folha1!$A$2:$A$12</c:f>
              <c:strCache>
                <c:ptCount val="11"/>
                <c:pt idx="0">
                  <c:v>BMW</c:v>
                </c:pt>
                <c:pt idx="1">
                  <c:v>Nordea Bank</c:v>
                </c:pt>
                <c:pt idx="2">
                  <c:v>Axa</c:v>
                </c:pt>
                <c:pt idx="3">
                  <c:v>Proximus Group</c:v>
                </c:pt>
                <c:pt idx="4">
                  <c:v>Enagas SA</c:v>
                </c:pt>
                <c:pt idx="5">
                  <c:v>Hellenic Petroleum</c:v>
                </c:pt>
                <c:pt idx="6">
                  <c:v>Amundi</c:v>
                </c:pt>
                <c:pt idx="7">
                  <c:v>RTL Group</c:v>
                </c:pt>
                <c:pt idx="8">
                  <c:v>Credit Agricole</c:v>
                </c:pt>
                <c:pt idx="9">
                  <c:v>BASF</c:v>
                </c:pt>
                <c:pt idx="10">
                  <c:v>Vodafone</c:v>
                </c:pt>
              </c:strCache>
            </c:strRef>
          </c:cat>
          <c:val>
            <c:numRef>
              <c:f>Folha1!$K$2:$K$12</c:f>
              <c:numCache>
                <c:formatCode>0.0%</c:formatCode>
                <c:ptCount val="11"/>
                <c:pt idx="0">
                  <c:v>4.4582943634187876E-2</c:v>
                </c:pt>
                <c:pt idx="1">
                  <c:v>0.11125314992628049</c:v>
                </c:pt>
                <c:pt idx="2">
                  <c:v>2.6718726388315971E-2</c:v>
                </c:pt>
                <c:pt idx="3">
                  <c:v>0.11483089439527541</c:v>
                </c:pt>
                <c:pt idx="4">
                  <c:v>0.16136607759131211</c:v>
                </c:pt>
                <c:pt idx="5">
                  <c:v>0.13330773911871494</c:v>
                </c:pt>
                <c:pt idx="6">
                  <c:v>2.4831833757407686E-2</c:v>
                </c:pt>
                <c:pt idx="7">
                  <c:v>8.3807438931250935E-2</c:v>
                </c:pt>
                <c:pt idx="8">
                  <c:v>7.7007273930250322E-2</c:v>
                </c:pt>
                <c:pt idx="9">
                  <c:v>7.6733633656936778E-2</c:v>
                </c:pt>
                <c:pt idx="10">
                  <c:v>0.14556028867006746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239481428457807E-2"/>
          <c:y val="0.68095013123359582"/>
          <c:w val="0.97015376865770564"/>
          <c:h val="0.314287964004499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r>
              <a:rPr lang="pt-PT" b="1">
                <a:solidFill>
                  <a:srgbClr val="FFFF00"/>
                </a:solidFill>
              </a:rPr>
              <a:t>Investimento por empresa</a:t>
            </a:r>
          </a:p>
        </c:rich>
      </c:tx>
      <c:layout>
        <c:manualLayout>
          <c:xMode val="edge"/>
          <c:yMode val="edge"/>
          <c:x val="1.9099667256377576E-2"/>
          <c:y val="1.8120043145677538E-2"/>
        </c:manualLayout>
      </c:layout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FFFF00"/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Folha1!$A$2:$A$12</c:f>
              <c:strCache>
                <c:ptCount val="11"/>
                <c:pt idx="0">
                  <c:v>BMW</c:v>
                </c:pt>
                <c:pt idx="1">
                  <c:v>Nordea Bank</c:v>
                </c:pt>
                <c:pt idx="2">
                  <c:v>Axa</c:v>
                </c:pt>
                <c:pt idx="3">
                  <c:v>Proximus Group</c:v>
                </c:pt>
                <c:pt idx="4">
                  <c:v>Enagas SA</c:v>
                </c:pt>
                <c:pt idx="5">
                  <c:v>Hellenic Petroleum</c:v>
                </c:pt>
                <c:pt idx="6">
                  <c:v>Amundi</c:v>
                </c:pt>
                <c:pt idx="7">
                  <c:v>RTL Group</c:v>
                </c:pt>
                <c:pt idx="8">
                  <c:v>Credit Agricole</c:v>
                </c:pt>
                <c:pt idx="9">
                  <c:v>BASF</c:v>
                </c:pt>
                <c:pt idx="10">
                  <c:v>Vodafone</c:v>
                </c:pt>
              </c:strCache>
            </c:strRef>
          </c:cat>
          <c:val>
            <c:numRef>
              <c:f>Folha1!$G$2:$G$12</c:f>
              <c:numCache>
                <c:formatCode>_("€"* #,##0.00_);_("€"* \(#,##0.00\);_("€"* "-"??_);_(@_)</c:formatCode>
                <c:ptCount val="11"/>
                <c:pt idx="0">
                  <c:v>545.79999999999995</c:v>
                </c:pt>
                <c:pt idx="1">
                  <c:v>1362</c:v>
                </c:pt>
                <c:pt idx="2">
                  <c:v>327.10000000000002</c:v>
                </c:pt>
                <c:pt idx="3">
                  <c:v>1405.8</c:v>
                </c:pt>
                <c:pt idx="4">
                  <c:v>1975.5</c:v>
                </c:pt>
                <c:pt idx="5">
                  <c:v>1632</c:v>
                </c:pt>
                <c:pt idx="6">
                  <c:v>304</c:v>
                </c:pt>
                <c:pt idx="7">
                  <c:v>1026</c:v>
                </c:pt>
                <c:pt idx="8">
                  <c:v>942.75</c:v>
                </c:pt>
                <c:pt idx="9">
                  <c:v>939.4</c:v>
                </c:pt>
                <c:pt idx="10">
                  <c:v>1782.0000000000002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90529760"/>
        <c:axId val="-2090531936"/>
        <c:axId val="0"/>
      </c:bar3DChart>
      <c:catAx>
        <c:axId val="-209052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-2090531936"/>
        <c:crosses val="autoZero"/>
        <c:auto val="1"/>
        <c:lblAlgn val="ctr"/>
        <c:lblOffset val="100"/>
        <c:noMultiLvlLbl val="0"/>
      </c:catAx>
      <c:valAx>
        <c:axId val="-209053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-209052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4761</xdr:rowOff>
    </xdr:from>
    <xdr:to>
      <xdr:col>3</xdr:col>
      <xdr:colOff>104775</xdr:colOff>
      <xdr:row>37</xdr:row>
      <xdr:rowOff>9525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200025</xdr:colOff>
      <xdr:row>15</xdr:row>
      <xdr:rowOff>14286</xdr:rowOff>
    </xdr:from>
    <xdr:to>
      <xdr:col>7</xdr:col>
      <xdr:colOff>819150</xdr:colOff>
      <xdr:row>36</xdr:row>
      <xdr:rowOff>180975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152400</xdr:colOff>
      <xdr:row>0</xdr:row>
      <xdr:rowOff>19050</xdr:rowOff>
    </xdr:from>
    <xdr:to>
      <xdr:col>20</xdr:col>
      <xdr:colOff>276225</xdr:colOff>
      <xdr:row>14</xdr:row>
      <xdr:rowOff>19050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962025</xdr:colOff>
      <xdr:row>14</xdr:row>
      <xdr:rowOff>176212</xdr:rowOff>
    </xdr:from>
    <xdr:to>
      <xdr:col>20</xdr:col>
      <xdr:colOff>276225</xdr:colOff>
      <xdr:row>37</xdr:row>
      <xdr:rowOff>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K13" sqref="K13"/>
    </sheetView>
  </sheetViews>
  <sheetFormatPr defaultRowHeight="15" x14ac:dyDescent="0.25"/>
  <cols>
    <col min="1" max="1" width="18.42578125" bestFit="1" customWidth="1"/>
    <col min="2" max="2" width="11.85546875" bestFit="1" customWidth="1"/>
    <col min="3" max="3" width="20" bestFit="1" customWidth="1"/>
    <col min="4" max="4" width="15.5703125" bestFit="1" customWidth="1"/>
    <col min="5" max="5" width="12.7109375" bestFit="1" customWidth="1"/>
    <col min="7" max="7" width="14" bestFit="1" customWidth="1"/>
    <col min="8" max="8" width="15.5703125" bestFit="1" customWidth="1"/>
    <col min="9" max="9" width="7.140625" bestFit="1" customWidth="1"/>
    <col min="10" max="10" width="10.140625" bestFit="1" customWidth="1"/>
    <col min="11" max="11" width="12.28515625" bestFit="1" customWidth="1"/>
    <col min="12" max="12" width="11.85546875" bestFit="1" customWidth="1"/>
    <col min="13" max="13" width="12" bestFit="1" customWidth="1"/>
  </cols>
  <sheetData>
    <row r="1" spans="1:14" x14ac:dyDescent="0.25">
      <c r="A1" s="12" t="s">
        <v>1</v>
      </c>
      <c r="B1" s="12" t="s">
        <v>33</v>
      </c>
      <c r="C1" s="12" t="s">
        <v>2</v>
      </c>
      <c r="D1" s="12" t="s">
        <v>5</v>
      </c>
      <c r="E1" s="12" t="s">
        <v>4</v>
      </c>
      <c r="F1" s="20" t="s">
        <v>13</v>
      </c>
      <c r="G1" s="12" t="s">
        <v>14</v>
      </c>
      <c r="H1" s="12" t="s">
        <v>3</v>
      </c>
      <c r="I1" s="12" t="s">
        <v>34</v>
      </c>
      <c r="J1" s="12" t="s">
        <v>22</v>
      </c>
      <c r="K1" s="13" t="s">
        <v>37</v>
      </c>
      <c r="L1" s="17" t="s">
        <v>35</v>
      </c>
      <c r="M1" s="17"/>
      <c r="N1" s="17"/>
    </row>
    <row r="2" spans="1:14" x14ac:dyDescent="0.25">
      <c r="A2" s="4" t="s">
        <v>0</v>
      </c>
      <c r="B2" s="14" t="s">
        <v>23</v>
      </c>
      <c r="C2" s="7">
        <v>2.13</v>
      </c>
      <c r="D2" s="8">
        <f>C2*4</f>
        <v>8.52</v>
      </c>
      <c r="E2" s="8">
        <v>109.16</v>
      </c>
      <c r="F2" s="19">
        <v>5</v>
      </c>
      <c r="G2" s="8">
        <f>E2*F2</f>
        <v>545.79999999999995</v>
      </c>
      <c r="H2" s="8">
        <f>D2*F2</f>
        <v>42.599999999999994</v>
      </c>
      <c r="I2" s="9">
        <f>H2/G2</f>
        <v>7.8050567973616702E-2</v>
      </c>
      <c r="J2" s="14" t="s">
        <v>20</v>
      </c>
      <c r="K2" s="11">
        <f>G2/$G$13</f>
        <v>4.4582943634187876E-2</v>
      </c>
      <c r="L2" s="6" t="s">
        <v>20</v>
      </c>
      <c r="M2" s="10">
        <f>G2+G11</f>
        <v>1485.1999999999998</v>
      </c>
      <c r="N2" s="11">
        <f>M2/$G$13</f>
        <v>0.12131657729112465</v>
      </c>
    </row>
    <row r="3" spans="1:14" x14ac:dyDescent="0.25">
      <c r="A3" s="4" t="s">
        <v>6</v>
      </c>
      <c r="B3" s="14" t="s">
        <v>24</v>
      </c>
      <c r="C3" s="7">
        <v>0.23</v>
      </c>
      <c r="D3" s="8">
        <f t="shared" ref="D3:D12" si="0">C3*4</f>
        <v>0.92</v>
      </c>
      <c r="E3" s="8">
        <v>11.35</v>
      </c>
      <c r="F3" s="19">
        <v>120</v>
      </c>
      <c r="G3" s="8">
        <f t="shared" ref="G3:G12" si="1">E3*F3</f>
        <v>1362</v>
      </c>
      <c r="H3" s="8">
        <f t="shared" ref="H3:H12" si="2">D3*F3</f>
        <v>110.4</v>
      </c>
      <c r="I3" s="9">
        <f t="shared" ref="I3:I12" si="3">H3/G3</f>
        <v>8.1057268722466963E-2</v>
      </c>
      <c r="J3" s="14" t="s">
        <v>19</v>
      </c>
      <c r="K3" s="11">
        <f t="shared" ref="K3:K12" si="4">G3/$G$13</f>
        <v>0.11125314992628049</v>
      </c>
      <c r="L3" s="6" t="s">
        <v>19</v>
      </c>
      <c r="M3" s="10">
        <f>G3+G4+G8+G10</f>
        <v>2935.85</v>
      </c>
      <c r="N3" s="11">
        <f t="shared" ref="N3:N5" si="5">M3/$G$13</f>
        <v>0.23981098400225445</v>
      </c>
    </row>
    <row r="4" spans="1:14" x14ac:dyDescent="0.25">
      <c r="A4" s="4" t="s">
        <v>7</v>
      </c>
      <c r="B4" s="14" t="s">
        <v>25</v>
      </c>
      <c r="C4" s="7">
        <v>0.49</v>
      </c>
      <c r="D4" s="8">
        <f t="shared" si="0"/>
        <v>1.96</v>
      </c>
      <c r="E4" s="8">
        <v>32.71</v>
      </c>
      <c r="F4" s="19">
        <v>10</v>
      </c>
      <c r="G4" s="8">
        <f t="shared" si="1"/>
        <v>327.10000000000002</v>
      </c>
      <c r="H4" s="8">
        <f t="shared" si="2"/>
        <v>19.600000000000001</v>
      </c>
      <c r="I4" s="9">
        <f t="shared" si="3"/>
        <v>5.9920513604402321E-2</v>
      </c>
      <c r="J4" s="14" t="s">
        <v>19</v>
      </c>
      <c r="K4" s="11">
        <f t="shared" si="4"/>
        <v>2.6718726388315971E-2</v>
      </c>
      <c r="L4" s="6" t="s">
        <v>21</v>
      </c>
      <c r="M4" s="10">
        <f>G6+G7</f>
        <v>3607.5</v>
      </c>
      <c r="N4" s="11">
        <f t="shared" si="5"/>
        <v>0.29467381671002707</v>
      </c>
    </row>
    <row r="5" spans="1:14" x14ac:dyDescent="0.25">
      <c r="A5" s="4" t="s">
        <v>8</v>
      </c>
      <c r="B5" s="14" t="s">
        <v>26</v>
      </c>
      <c r="C5" s="7">
        <v>0.21</v>
      </c>
      <c r="D5" s="8">
        <f t="shared" si="0"/>
        <v>0.84</v>
      </c>
      <c r="E5" s="8">
        <v>7.81</v>
      </c>
      <c r="F5" s="19">
        <v>180</v>
      </c>
      <c r="G5" s="8">
        <f t="shared" si="1"/>
        <v>1405.8</v>
      </c>
      <c r="H5" s="8">
        <f t="shared" si="2"/>
        <v>151.19999999999999</v>
      </c>
      <c r="I5" s="9">
        <f t="shared" si="3"/>
        <v>0.10755441741357234</v>
      </c>
      <c r="J5" s="14" t="s">
        <v>18</v>
      </c>
      <c r="K5" s="11">
        <f t="shared" si="4"/>
        <v>0.11483089439527541</v>
      </c>
      <c r="L5" s="6" t="s">
        <v>18</v>
      </c>
      <c r="M5" s="10">
        <f>G5+G9+G12</f>
        <v>4213.8</v>
      </c>
      <c r="N5" s="11">
        <f t="shared" si="5"/>
        <v>0.34419862199659379</v>
      </c>
    </row>
    <row r="6" spans="1:14" x14ac:dyDescent="0.25">
      <c r="A6" s="4" t="s">
        <v>9</v>
      </c>
      <c r="B6" s="14" t="s">
        <v>27</v>
      </c>
      <c r="C6" s="7">
        <v>0.43</v>
      </c>
      <c r="D6" s="8">
        <f t="shared" si="0"/>
        <v>1.72</v>
      </c>
      <c r="E6" s="8">
        <v>13.17</v>
      </c>
      <c r="F6" s="19">
        <v>150</v>
      </c>
      <c r="G6" s="8">
        <f t="shared" si="1"/>
        <v>1975.5</v>
      </c>
      <c r="H6" s="8">
        <f t="shared" si="2"/>
        <v>258</v>
      </c>
      <c r="I6" s="9">
        <f t="shared" si="3"/>
        <v>0.13059984813971146</v>
      </c>
      <c r="J6" s="14" t="s">
        <v>21</v>
      </c>
      <c r="K6" s="11">
        <f t="shared" si="4"/>
        <v>0.16136607759131211</v>
      </c>
      <c r="N6" s="3"/>
    </row>
    <row r="7" spans="1:14" x14ac:dyDescent="0.25">
      <c r="A7" s="4" t="s">
        <v>10</v>
      </c>
      <c r="B7" s="14" t="s">
        <v>28</v>
      </c>
      <c r="C7" s="7">
        <v>0.22</v>
      </c>
      <c r="D7" s="8">
        <f t="shared" si="0"/>
        <v>0.88</v>
      </c>
      <c r="E7" s="8">
        <v>8.16</v>
      </c>
      <c r="F7" s="19">
        <v>200</v>
      </c>
      <c r="G7" s="8">
        <f t="shared" si="1"/>
        <v>1632</v>
      </c>
      <c r="H7" s="8">
        <f t="shared" si="2"/>
        <v>176</v>
      </c>
      <c r="I7" s="9">
        <f t="shared" si="3"/>
        <v>0.10784313725490197</v>
      </c>
      <c r="J7" s="14" t="s">
        <v>21</v>
      </c>
      <c r="K7" s="11">
        <f t="shared" si="4"/>
        <v>0.13330773911871494</v>
      </c>
      <c r="L7" s="18" t="s">
        <v>36</v>
      </c>
      <c r="M7" s="18"/>
      <c r="N7" s="18"/>
    </row>
    <row r="8" spans="1:14" x14ac:dyDescent="0.25">
      <c r="A8" s="4" t="s">
        <v>11</v>
      </c>
      <c r="B8" s="14" t="s">
        <v>25</v>
      </c>
      <c r="C8" s="7">
        <v>1.02</v>
      </c>
      <c r="D8" s="8">
        <f t="shared" si="0"/>
        <v>4.08</v>
      </c>
      <c r="E8" s="8">
        <v>60.8</v>
      </c>
      <c r="F8" s="19">
        <v>5</v>
      </c>
      <c r="G8" s="8">
        <f t="shared" si="1"/>
        <v>304</v>
      </c>
      <c r="H8" s="8">
        <f t="shared" si="2"/>
        <v>20.399999999999999</v>
      </c>
      <c r="I8" s="9">
        <f t="shared" si="3"/>
        <v>6.7105263157894737E-2</v>
      </c>
      <c r="J8" s="14" t="s">
        <v>19</v>
      </c>
      <c r="K8" s="11">
        <f t="shared" si="4"/>
        <v>2.4831833757407686E-2</v>
      </c>
      <c r="L8" s="6" t="s">
        <v>23</v>
      </c>
      <c r="M8" s="10">
        <f>G2+G11+G9</f>
        <v>2511.1999999999998</v>
      </c>
      <c r="N8" s="16">
        <f>M8/$G$13</f>
        <v>0.20512401622237558</v>
      </c>
    </row>
    <row r="9" spans="1:14" x14ac:dyDescent="0.25">
      <c r="A9" s="4" t="s">
        <v>12</v>
      </c>
      <c r="B9" s="14" t="s">
        <v>23</v>
      </c>
      <c r="C9" s="7">
        <v>0.85</v>
      </c>
      <c r="D9" s="8">
        <f t="shared" si="0"/>
        <v>3.4</v>
      </c>
      <c r="E9" s="8">
        <v>34.200000000000003</v>
      </c>
      <c r="F9" s="19">
        <v>30</v>
      </c>
      <c r="G9" s="8">
        <f t="shared" si="1"/>
        <v>1026</v>
      </c>
      <c r="H9" s="8">
        <f t="shared" si="2"/>
        <v>102</v>
      </c>
      <c r="I9" s="9">
        <f t="shared" si="3"/>
        <v>9.9415204678362568E-2</v>
      </c>
      <c r="J9" s="14" t="s">
        <v>18</v>
      </c>
      <c r="K9" s="11">
        <f t="shared" si="4"/>
        <v>8.3807438931250935E-2</v>
      </c>
      <c r="L9" s="6" t="s">
        <v>24</v>
      </c>
      <c r="M9" s="10">
        <f>G3</f>
        <v>1362</v>
      </c>
      <c r="N9" s="16">
        <f t="shared" ref="N9:N14" si="6">M9/$G$13</f>
        <v>0.11125314992628049</v>
      </c>
    </row>
    <row r="10" spans="1:14" x14ac:dyDescent="0.25">
      <c r="A10" s="4" t="s">
        <v>15</v>
      </c>
      <c r="B10" s="14" t="s">
        <v>25</v>
      </c>
      <c r="C10" s="7">
        <f>1.05/4</f>
        <v>0.26250000000000001</v>
      </c>
      <c r="D10" s="8">
        <f t="shared" si="0"/>
        <v>1.05</v>
      </c>
      <c r="E10" s="8">
        <v>12.57</v>
      </c>
      <c r="F10" s="19">
        <v>75</v>
      </c>
      <c r="G10" s="8">
        <f t="shared" si="1"/>
        <v>942.75</v>
      </c>
      <c r="H10" s="8">
        <f t="shared" si="2"/>
        <v>78.75</v>
      </c>
      <c r="I10" s="9">
        <f t="shared" si="3"/>
        <v>8.3532219570405727E-2</v>
      </c>
      <c r="J10" s="14" t="s">
        <v>19</v>
      </c>
      <c r="K10" s="11">
        <f t="shared" si="4"/>
        <v>7.7007273930250322E-2</v>
      </c>
      <c r="L10" s="6" t="s">
        <v>25</v>
      </c>
      <c r="M10" s="10">
        <f>G4+G8+G10</f>
        <v>1573.85</v>
      </c>
      <c r="N10" s="16">
        <f t="shared" si="6"/>
        <v>0.12855783407597396</v>
      </c>
    </row>
    <row r="11" spans="1:14" x14ac:dyDescent="0.25">
      <c r="A11" s="4" t="s">
        <v>16</v>
      </c>
      <c r="B11" s="14" t="s">
        <v>23</v>
      </c>
      <c r="C11" s="7">
        <v>0.85</v>
      </c>
      <c r="D11" s="8">
        <f t="shared" si="0"/>
        <v>3.4</v>
      </c>
      <c r="E11" s="8">
        <v>46.97</v>
      </c>
      <c r="F11" s="19">
        <v>20</v>
      </c>
      <c r="G11" s="8">
        <f t="shared" si="1"/>
        <v>939.4</v>
      </c>
      <c r="H11" s="8">
        <f t="shared" si="2"/>
        <v>68</v>
      </c>
      <c r="I11" s="9">
        <f t="shared" si="3"/>
        <v>7.2386629763678947E-2</v>
      </c>
      <c r="J11" s="14" t="s">
        <v>20</v>
      </c>
      <c r="K11" s="11">
        <f t="shared" si="4"/>
        <v>7.6733633656936778E-2</v>
      </c>
      <c r="L11" s="6" t="s">
        <v>30</v>
      </c>
      <c r="M11" s="10">
        <f>G5</f>
        <v>1405.8</v>
      </c>
      <c r="N11" s="16">
        <f t="shared" si="6"/>
        <v>0.11483089439527541</v>
      </c>
    </row>
    <row r="12" spans="1:14" x14ac:dyDescent="0.25">
      <c r="A12" s="4" t="s">
        <v>17</v>
      </c>
      <c r="B12" s="14" t="s">
        <v>29</v>
      </c>
      <c r="C12" s="7">
        <f>0.04/6*3</f>
        <v>0.02</v>
      </c>
      <c r="D12" s="8">
        <f t="shared" si="0"/>
        <v>0.08</v>
      </c>
      <c r="E12" s="8">
        <v>0.81</v>
      </c>
      <c r="F12" s="19">
        <v>2200</v>
      </c>
      <c r="G12" s="8">
        <f t="shared" si="1"/>
        <v>1782.0000000000002</v>
      </c>
      <c r="H12" s="8">
        <f t="shared" si="2"/>
        <v>176</v>
      </c>
      <c r="I12" s="9">
        <f t="shared" si="3"/>
        <v>9.8765432098765413E-2</v>
      </c>
      <c r="J12" s="14" t="s">
        <v>18</v>
      </c>
      <c r="K12" s="11">
        <f t="shared" si="4"/>
        <v>0.14556028867006746</v>
      </c>
      <c r="L12" s="6" t="s">
        <v>27</v>
      </c>
      <c r="M12" s="10">
        <f>G6</f>
        <v>1975.5</v>
      </c>
      <c r="N12" s="16">
        <f t="shared" si="6"/>
        <v>0.16136607759131211</v>
      </c>
    </row>
    <row r="13" spans="1:14" x14ac:dyDescent="0.25">
      <c r="F13" s="4" t="s">
        <v>31</v>
      </c>
      <c r="G13" s="5">
        <f>SUM(G2:G12)</f>
        <v>12242.35</v>
      </c>
      <c r="H13" s="5">
        <f>SUM(H2:H12)</f>
        <v>1202.9499999999998</v>
      </c>
      <c r="I13" s="2"/>
      <c r="L13" s="6" t="s">
        <v>28</v>
      </c>
      <c r="M13" s="10">
        <f>G7</f>
        <v>1632</v>
      </c>
      <c r="N13" s="16">
        <f t="shared" si="6"/>
        <v>0.13330773911871494</v>
      </c>
    </row>
    <row r="14" spans="1:14" x14ac:dyDescent="0.25">
      <c r="G14" s="4" t="s">
        <v>32</v>
      </c>
      <c r="H14" s="15">
        <f>H13/G13</f>
        <v>9.8261363218663064E-2</v>
      </c>
      <c r="I14" s="1"/>
      <c r="L14" s="6" t="s">
        <v>29</v>
      </c>
      <c r="M14" s="10">
        <f>G12</f>
        <v>1782.0000000000002</v>
      </c>
      <c r="N14" s="16">
        <f t="shared" si="6"/>
        <v>0.14556028867006746</v>
      </c>
    </row>
  </sheetData>
  <mergeCells count="2">
    <mergeCell ref="L7:N7"/>
    <mergeCell ref="L1:N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Ribeiro</dc:creator>
  <cp:lastModifiedBy>Jorge Ribeiro</cp:lastModifiedBy>
  <dcterms:created xsi:type="dcterms:W3CDTF">2024-02-28T20:18:08Z</dcterms:created>
  <dcterms:modified xsi:type="dcterms:W3CDTF">2024-02-28T23:31:26Z</dcterms:modified>
</cp:coreProperties>
</file>