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 activeTab="3"/>
  </bookViews>
  <sheets>
    <sheet name="Folha1" sheetId="1" r:id="rId1"/>
    <sheet name="Folha2" sheetId="2" r:id="rId2"/>
    <sheet name="Folha3" sheetId="3" r:id="rId3"/>
    <sheet name="Folha4" sheetId="4" r:id="rId4"/>
  </sheets>
  <definedNames>
    <definedName name="_xlnm._FilterDatabase" localSheetId="0" hidden="1">Folha1!$A$1:$E$1201</definedName>
    <definedName name="_xlnm._FilterDatabase" localSheetId="1" hidden="1">Folha2!$A$1:$E$1066</definedName>
    <definedName name="_xlnm._FilterDatabase" localSheetId="2" hidden="1">Folha3!$A$1:$E$1053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4" l="1"/>
  <c r="H5" i="4"/>
  <c r="U5" i="4" s="1"/>
  <c r="H3" i="4"/>
  <c r="U3" i="4" s="1"/>
  <c r="H4" i="4"/>
  <c r="U4" i="4" s="1"/>
  <c r="H6" i="4"/>
  <c r="U6" i="4" s="1"/>
  <c r="H7" i="4"/>
  <c r="H8" i="4"/>
  <c r="U8" i="4" s="1"/>
  <c r="H9" i="4"/>
  <c r="U9" i="4" s="1"/>
  <c r="H2" i="4"/>
  <c r="G3" i="4"/>
  <c r="G4" i="4"/>
  <c r="G5" i="4"/>
  <c r="G6" i="4"/>
  <c r="G7" i="4"/>
  <c r="G8" i="4"/>
  <c r="G9" i="4"/>
  <c r="E3" i="4"/>
  <c r="E4" i="4"/>
  <c r="E5" i="4"/>
  <c r="E6" i="4"/>
  <c r="E7" i="4"/>
  <c r="E8" i="4"/>
  <c r="E9" i="4"/>
  <c r="E2" i="4"/>
  <c r="G2" i="4"/>
  <c r="B54" i="3"/>
  <c r="B53" i="3"/>
  <c r="B52" i="3"/>
  <c r="B51" i="3"/>
  <c r="B50" i="3"/>
  <c r="B49" i="3"/>
  <c r="B48" i="3"/>
  <c r="B46" i="3"/>
  <c r="B45" i="3"/>
  <c r="B44" i="3"/>
  <c r="B43" i="3"/>
  <c r="B42" i="3"/>
  <c r="B41" i="3"/>
  <c r="B39" i="3"/>
  <c r="B38" i="3"/>
  <c r="B37" i="3"/>
  <c r="B35" i="3"/>
  <c r="B34" i="3"/>
  <c r="B32" i="3"/>
  <c r="B31" i="3"/>
  <c r="B29" i="3"/>
  <c r="B28" i="3"/>
  <c r="B27" i="3"/>
  <c r="B25" i="3"/>
  <c r="B24" i="3"/>
  <c r="B23" i="3"/>
  <c r="B22" i="3"/>
  <c r="B20" i="3"/>
  <c r="B19" i="3"/>
  <c r="B18" i="3"/>
  <c r="B17" i="3"/>
  <c r="B16" i="3"/>
  <c r="B15" i="3"/>
  <c r="B14" i="3"/>
  <c r="B12" i="3"/>
  <c r="B11" i="3"/>
  <c r="B9" i="3"/>
  <c r="B6" i="3"/>
  <c r="B5" i="3"/>
  <c r="B4" i="3"/>
  <c r="B3" i="3"/>
  <c r="B2" i="3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3" i="2"/>
  <c r="B12" i="2"/>
  <c r="B11" i="2"/>
  <c r="B10" i="2"/>
  <c r="B9" i="2"/>
  <c r="B8" i="2"/>
  <c r="B6" i="2"/>
  <c r="B5" i="2"/>
  <c r="B4" i="2"/>
  <c r="B3" i="2"/>
  <c r="B2" i="2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2" i="1"/>
  <c r="B13" i="1"/>
  <c r="B11" i="1"/>
  <c r="B10" i="1"/>
  <c r="B9" i="1"/>
  <c r="B8" i="1"/>
  <c r="B7" i="1"/>
  <c r="B6" i="1"/>
  <c r="B5" i="1"/>
  <c r="B4" i="1"/>
  <c r="B3" i="1"/>
  <c r="B2" i="1"/>
  <c r="U2" i="4" l="1"/>
  <c r="E10" i="4"/>
  <c r="G12" i="4" s="1"/>
  <c r="H10" i="4"/>
  <c r="G13" i="4" s="1"/>
  <c r="G14" i="4" l="1"/>
  <c r="G15" i="4"/>
  <c r="G16" i="4" s="1"/>
  <c r="G17" i="4" s="1"/>
</calcChain>
</file>

<file path=xl/sharedStrings.xml><?xml version="1.0" encoding="utf-8"?>
<sst xmlns="http://schemas.openxmlformats.org/spreadsheetml/2006/main" count="672" uniqueCount="322">
  <si>
    <t>Ticker</t>
  </si>
  <si>
    <t>Name</t>
  </si>
  <si>
    <t>Sector</t>
  </si>
  <si>
    <t>Price</t>
  </si>
  <si>
    <t>Dividend Yield</t>
  </si>
  <si>
    <t>ORC</t>
  </si>
  <si>
    <t>Real Estate</t>
  </si>
  <si>
    <t>WMC</t>
  </si>
  <si>
    <t>NREF</t>
  </si>
  <si>
    <t>IVR</t>
  </si>
  <si>
    <t>CHMI</t>
  </si>
  <si>
    <t>SVC</t>
  </si>
  <si>
    <t>ARR</t>
  </si>
  <si>
    <t>AGNC</t>
  </si>
  <si>
    <t>GNL</t>
  </si>
  <si>
    <t>BXMT</t>
  </si>
  <si>
    <t>ACRE</t>
  </si>
  <si>
    <t>ARI</t>
  </si>
  <si>
    <t>TWO</t>
  </si>
  <si>
    <t>EARN</t>
  </si>
  <si>
    <t>DX</t>
  </si>
  <si>
    <t>BRSP</t>
  </si>
  <si>
    <t>N/A</t>
  </si>
  <si>
    <t>NLY</t>
  </si>
  <si>
    <t>MFA</t>
  </si>
  <si>
    <t>RC</t>
  </si>
  <si>
    <t>AJX</t>
  </si>
  <si>
    <t>BDN</t>
  </si>
  <si>
    <t>ABR</t>
  </si>
  <si>
    <t>PMT</t>
  </si>
  <si>
    <t>MPW</t>
  </si>
  <si>
    <t>TRTX</t>
  </si>
  <si>
    <t>KREF</t>
  </si>
  <si>
    <t>CMCT</t>
  </si>
  <si>
    <t>SEVN</t>
  </si>
  <si>
    <t>STWD</t>
  </si>
  <si>
    <t>PK</t>
  </si>
  <si>
    <t>RWT</t>
  </si>
  <si>
    <t>GMRE</t>
  </si>
  <si>
    <t>DEA</t>
  </si>
  <si>
    <t>LADR</t>
  </si>
  <si>
    <t>EPR</t>
  </si>
  <si>
    <t>CTO</t>
  </si>
  <si>
    <t>MNR</t>
  </si>
  <si>
    <t>OUT</t>
  </si>
  <si>
    <t>CIO</t>
  </si>
  <si>
    <t>SBRA</t>
  </si>
  <si>
    <t>OHI</t>
  </si>
  <si>
    <t>ALX</t>
  </si>
  <si>
    <t>GOOD</t>
  </si>
  <si>
    <t>CHCT</t>
  </si>
  <si>
    <t>CMO</t>
  </si>
  <si>
    <t>HIW</t>
  </si>
  <si>
    <t>OLP</t>
  </si>
  <si>
    <t>UHT</t>
  </si>
  <si>
    <t>PSTL</t>
  </si>
  <si>
    <t>HR</t>
  </si>
  <si>
    <t>PINE</t>
  </si>
  <si>
    <t>JBGS</t>
  </si>
  <si>
    <t>AHH</t>
  </si>
  <si>
    <t>PDM</t>
  </si>
  <si>
    <t>GLPI</t>
  </si>
  <si>
    <t>GTY</t>
  </si>
  <si>
    <t>LTC</t>
  </si>
  <si>
    <t>WPC</t>
  </si>
  <si>
    <t>IIPR</t>
  </si>
  <si>
    <t>CBL</t>
  </si>
  <si>
    <t>APLE</t>
  </si>
  <si>
    <t>KRC</t>
  </si>
  <si>
    <t>BHR</t>
  </si>
  <si>
    <t>AAT</t>
  </si>
  <si>
    <t>BFS</t>
  </si>
  <si>
    <t>BXP</t>
  </si>
  <si>
    <t>SRC</t>
  </si>
  <si>
    <t>CCI</t>
  </si>
  <si>
    <t>DOC</t>
  </si>
  <si>
    <t>O</t>
  </si>
  <si>
    <t>LXP</t>
  </si>
  <si>
    <t>BRT</t>
  </si>
  <si>
    <t>VICI</t>
  </si>
  <si>
    <t>UMH</t>
  </si>
  <si>
    <t>SELF</t>
  </si>
  <si>
    <t>FCPT</t>
  </si>
  <si>
    <t>NHI</t>
  </si>
  <si>
    <t>UBA</t>
  </si>
  <si>
    <t>NSA</t>
  </si>
  <si>
    <t>CUZ</t>
  </si>
  <si>
    <t>DEI</t>
  </si>
  <si>
    <t>NNN</t>
  </si>
  <si>
    <t>ALEX</t>
  </si>
  <si>
    <t>SLG</t>
  </si>
  <si>
    <t>SPG</t>
  </si>
  <si>
    <t>KIM</t>
  </si>
  <si>
    <t>HASI</t>
  </si>
  <si>
    <t>UBP</t>
  </si>
  <si>
    <t>NXRT</t>
  </si>
  <si>
    <t>NTST</t>
  </si>
  <si>
    <t>ADC</t>
  </si>
  <si>
    <t>MGP</t>
  </si>
  <si>
    <t>WRI</t>
  </si>
  <si>
    <t>BRX</t>
  </si>
  <si>
    <t>CUBE</t>
  </si>
  <si>
    <t>PLYM</t>
  </si>
  <si>
    <t>CTRE</t>
  </si>
  <si>
    <t>KRG</t>
  </si>
  <si>
    <t>ARE</t>
  </si>
  <si>
    <t>MAC</t>
  </si>
  <si>
    <t>INN</t>
  </si>
  <si>
    <t>REG</t>
  </si>
  <si>
    <t>LAMR</t>
  </si>
  <si>
    <t>CSR</t>
  </si>
  <si>
    <t>PSA</t>
  </si>
  <si>
    <t>RPT</t>
  </si>
  <si>
    <t>FRT</t>
  </si>
  <si>
    <t>PCH</t>
  </si>
  <si>
    <t>UDR</t>
  </si>
  <si>
    <t>MAA</t>
  </si>
  <si>
    <t>RHP</t>
  </si>
  <si>
    <t>EXR</t>
  </si>
  <si>
    <t>AKR</t>
  </si>
  <si>
    <t>STAG</t>
  </si>
  <si>
    <t>EPRT</t>
  </si>
  <si>
    <t>EQR</t>
  </si>
  <si>
    <t>HST</t>
  </si>
  <si>
    <t>SKT</t>
  </si>
  <si>
    <t>RLJ</t>
  </si>
  <si>
    <t>SAFE</t>
  </si>
  <si>
    <t>UE</t>
  </si>
  <si>
    <t>CPT</t>
  </si>
  <si>
    <t>CIM</t>
  </si>
  <si>
    <t>HPP</t>
  </si>
  <si>
    <t>RYN</t>
  </si>
  <si>
    <t>ESS</t>
  </si>
  <si>
    <t>PECO</t>
  </si>
  <si>
    <t>REXR</t>
  </si>
  <si>
    <t>STOR</t>
  </si>
  <si>
    <t>VTR</t>
  </si>
  <si>
    <t>IVT</t>
  </si>
  <si>
    <t>SITC</t>
  </si>
  <si>
    <t>IRT</t>
  </si>
  <si>
    <t>VER</t>
  </si>
  <si>
    <t>AIRC</t>
  </si>
  <si>
    <t>AVB</t>
  </si>
  <si>
    <t>CLDT</t>
  </si>
  <si>
    <t>PLD</t>
  </si>
  <si>
    <t>COLD</t>
  </si>
  <si>
    <t>AMT</t>
  </si>
  <si>
    <t>LSI</t>
  </si>
  <si>
    <t>CXP</t>
  </si>
  <si>
    <t>SUI</t>
  </si>
  <si>
    <t>DLR</t>
  </si>
  <si>
    <t>INVH</t>
  </si>
  <si>
    <t>FR</t>
  </si>
  <si>
    <t>ELS</t>
  </si>
  <si>
    <t>TRNO</t>
  </si>
  <si>
    <t>PGRE</t>
  </si>
  <si>
    <t>EGP</t>
  </si>
  <si>
    <t>XHR</t>
  </si>
  <si>
    <t>IRM</t>
  </si>
  <si>
    <t>AMH</t>
  </si>
  <si>
    <t>WY</t>
  </si>
  <si>
    <t>VNO</t>
  </si>
  <si>
    <t>SHO</t>
  </si>
  <si>
    <t>STAR</t>
  </si>
  <si>
    <t>HT</t>
  </si>
  <si>
    <t>QTS</t>
  </si>
  <si>
    <t>FSP</t>
  </si>
  <si>
    <t>WELL</t>
  </si>
  <si>
    <t>DRE</t>
  </si>
  <si>
    <t>EQIX</t>
  </si>
  <si>
    <t>SNR</t>
  </si>
  <si>
    <t>FPI</t>
  </si>
  <si>
    <t>RPAI</t>
  </si>
  <si>
    <t>SBAC</t>
  </si>
  <si>
    <t>BRG</t>
  </si>
  <si>
    <t>TCO</t>
  </si>
  <si>
    <t>ESRT</t>
  </si>
  <si>
    <t>DRH</t>
  </si>
  <si>
    <t>DHC</t>
  </si>
  <si>
    <t>ILPT</t>
  </si>
  <si>
    <t>VRE</t>
  </si>
  <si>
    <t>IRET</t>
  </si>
  <si>
    <t>EDR</t>
  </si>
  <si>
    <t>MDRR</t>
  </si>
  <si>
    <t>CDR</t>
  </si>
  <si>
    <t>DBRG</t>
  </si>
  <si>
    <t>PEB</t>
  </si>
  <si>
    <t>ACR</t>
  </si>
  <si>
    <t>AHT</t>
  </si>
  <si>
    <t>AIV</t>
  </si>
  <si>
    <t>CONE</t>
  </si>
  <si>
    <t>CORR</t>
  </si>
  <si>
    <t>CPLG</t>
  </si>
  <si>
    <t>CTT</t>
  </si>
  <si>
    <t>CXW</t>
  </si>
  <si>
    <t>DCT</t>
  </si>
  <si>
    <t>EQC</t>
  </si>
  <si>
    <t>FREVS</t>
  </si>
  <si>
    <t>GEO</t>
  </si>
  <si>
    <t>HHC</t>
  </si>
  <si>
    <t>INDT</t>
  </si>
  <si>
    <t>NYC</t>
  </si>
  <si>
    <t>PEI</t>
  </si>
  <si>
    <t>RVI</t>
  </si>
  <si>
    <t>SOHO</t>
  </si>
  <si>
    <t>SRG</t>
  </si>
  <si>
    <t>TCI</t>
  </si>
  <si>
    <t>WPG</t>
  </si>
  <si>
    <t>BEN</t>
  </si>
  <si>
    <t>Financial Services</t>
  </si>
  <si>
    <t>AMCR</t>
  </si>
  <si>
    <t>Consumer Cyclical</t>
  </si>
  <si>
    <t>TROW</t>
  </si>
  <si>
    <t>CVX</t>
  </si>
  <si>
    <t>Energy</t>
  </si>
  <si>
    <t>IBM</t>
  </si>
  <si>
    <t>Technology</t>
  </si>
  <si>
    <t>SWK</t>
  </si>
  <si>
    <t>Industrials</t>
  </si>
  <si>
    <t>SJM</t>
  </si>
  <si>
    <t>Consumer Defensive</t>
  </si>
  <si>
    <t>ABBV</t>
  </si>
  <si>
    <t>Healthcare</t>
  </si>
  <si>
    <t>CLX</t>
  </si>
  <si>
    <t>ED</t>
  </si>
  <si>
    <t>Utilities</t>
  </si>
  <si>
    <t>KMB</t>
  </si>
  <si>
    <t>MDT</t>
  </si>
  <si>
    <t>XOM</t>
  </si>
  <si>
    <t>JNJ</t>
  </si>
  <si>
    <t>PEP</t>
  </si>
  <si>
    <t>ADM</t>
  </si>
  <si>
    <t>KO</t>
  </si>
  <si>
    <t>TGT</t>
  </si>
  <si>
    <t>CHRW</t>
  </si>
  <si>
    <t>CINF</t>
  </si>
  <si>
    <t>NEE</t>
  </si>
  <si>
    <t>SYY</t>
  </si>
  <si>
    <t>GPC</t>
  </si>
  <si>
    <t>ATO</t>
  </si>
  <si>
    <t>MCD</t>
  </si>
  <si>
    <t>APD</t>
  </si>
  <si>
    <t>Basic Materials</t>
  </si>
  <si>
    <t>FAST</t>
  </si>
  <si>
    <t>MKC</t>
  </si>
  <si>
    <t>PG</t>
  </si>
  <si>
    <t>ITW</t>
  </si>
  <si>
    <t>AFL</t>
  </si>
  <si>
    <t>ADP</t>
  </si>
  <si>
    <t>CL</t>
  </si>
  <si>
    <t>ABT</t>
  </si>
  <si>
    <t>CAH</t>
  </si>
  <si>
    <t>LOW</t>
  </si>
  <si>
    <t>PPG</t>
  </si>
  <si>
    <t>EMR</t>
  </si>
  <si>
    <t>GD</t>
  </si>
  <si>
    <t>BDX</t>
  </si>
  <si>
    <t>CAT</t>
  </si>
  <si>
    <t>AOS</t>
  </si>
  <si>
    <t>ALB</t>
  </si>
  <si>
    <t>NUE</t>
  </si>
  <si>
    <t>CB</t>
  </si>
  <si>
    <t>LIN</t>
  </si>
  <si>
    <t>WMT</t>
  </si>
  <si>
    <t>NDSN</t>
  </si>
  <si>
    <t>PNR</t>
  </si>
  <si>
    <t>DOV</t>
  </si>
  <si>
    <t>EXPD</t>
  </si>
  <si>
    <t>CHD</t>
  </si>
  <si>
    <t>SHW</t>
  </si>
  <si>
    <t>ECL</t>
  </si>
  <si>
    <t>GWW</t>
  </si>
  <si>
    <t>SPGI</t>
  </si>
  <si>
    <t>CTAS</t>
  </si>
  <si>
    <t>BRO</t>
  </si>
  <si>
    <t>ROP</t>
  </si>
  <si>
    <t>WST</t>
  </si>
  <si>
    <t>MO</t>
  </si>
  <si>
    <t>UVV</t>
  </si>
  <si>
    <t>CDUAF</t>
  </si>
  <si>
    <t>NWN</t>
  </si>
  <si>
    <t>BKH</t>
  </si>
  <si>
    <t>NFG</t>
  </si>
  <si>
    <t>AWR</t>
  </si>
  <si>
    <t>LANC</t>
  </si>
  <si>
    <t>FMCB</t>
  </si>
  <si>
    <t>SCL</t>
  </si>
  <si>
    <t>RPM</t>
  </si>
  <si>
    <t>PH</t>
  </si>
  <si>
    <t>MSA</t>
  </si>
  <si>
    <t>FUL</t>
  </si>
  <si>
    <t>TNC</t>
  </si>
  <si>
    <t>Empresa</t>
  </si>
  <si>
    <t>Dividendo (USD)</t>
  </si>
  <si>
    <t>Dividendo (EUR)</t>
  </si>
  <si>
    <t>Ações</t>
  </si>
  <si>
    <t>Investimento (EUR)</t>
  </si>
  <si>
    <t>Dividendo Anual</t>
  </si>
  <si>
    <t>Investimento</t>
  </si>
  <si>
    <t>J</t>
  </si>
  <si>
    <t>F</t>
  </si>
  <si>
    <t>M</t>
  </si>
  <si>
    <t>A</t>
  </si>
  <si>
    <t>S</t>
  </si>
  <si>
    <t>N</t>
  </si>
  <si>
    <t>D</t>
  </si>
  <si>
    <t>Invesco Mortgage Capital Inc</t>
  </si>
  <si>
    <t>Preço XTB (EUR)</t>
  </si>
  <si>
    <t>AGNC Investment Corp</t>
  </si>
  <si>
    <t>Arbor Realty Trust Inc</t>
  </si>
  <si>
    <t>Realty Income Corp</t>
  </si>
  <si>
    <t>Franklin Resources, Inc</t>
  </si>
  <si>
    <t xml:space="preserve">BEN </t>
  </si>
  <si>
    <t>Amcor Plc</t>
  </si>
  <si>
    <t>Altria Group Inc</t>
  </si>
  <si>
    <t>Universal Corp</t>
  </si>
  <si>
    <t>Dividendo Bruto</t>
  </si>
  <si>
    <t>Yield Bruto</t>
  </si>
  <si>
    <t>IRS</t>
  </si>
  <si>
    <t>Dividendo Líquido</t>
  </si>
  <si>
    <t>Yield Líquido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</si>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</sst>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66FF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</cellStyleXfs>
  <cellXfs count="25">
    <xf numFmtId="0" fontId="0" fillId="0" borderId="0" xfId="0"/>
    <xf numFmtId="10" fontId="0" fillId="0" borderId="0" xfId="2" applyNumberFormat="1" applyFont="1"/>
    <xf numFmtId="0" fontId="0" fillId="6" borderId="0" xfId="0" applyFill="1"/>
    <xf numFmtId="10" fontId="0" fillId="6" borderId="0" xfId="2" applyNumberFormat="1" applyFont="1" applyFill="1"/>
    <xf numFmtId="0" fontId="0" fillId="0" borderId="1" xfId="0" applyBorder="1"/>
    <xf numFmtId="0" fontId="0" fillId="7" borderId="1" xfId="0" applyFill="1" applyBorder="1"/>
    <xf numFmtId="0" fontId="8" fillId="9" borderId="1" xfId="0" applyFont="1" applyFill="1" applyBorder="1" applyAlignment="1">
      <alignment horizontal="center"/>
    </xf>
    <xf numFmtId="0" fontId="7" fillId="8" borderId="1" xfId="0" applyFont="1" applyFill="1" applyBorder="1"/>
    <xf numFmtId="44" fontId="7" fillId="8" borderId="1" xfId="1" applyFont="1" applyFill="1" applyBorder="1"/>
    <xf numFmtId="44" fontId="7" fillId="8" borderId="1" xfId="0" applyNumberFormat="1" applyFont="1" applyFill="1" applyBorder="1"/>
    <xf numFmtId="0" fontId="5" fillId="5" borderId="1" xfId="6" applyFont="1" applyBorder="1"/>
    <xf numFmtId="44" fontId="6" fillId="5" borderId="1" xfId="6" applyNumberFormat="1" applyBorder="1"/>
    <xf numFmtId="10" fontId="6" fillId="5" borderId="1" xfId="6" applyNumberFormat="1" applyBorder="1"/>
    <xf numFmtId="0" fontId="9" fillId="3" borderId="1" xfId="4" applyFont="1" applyBorder="1" applyAlignment="1">
      <alignment horizontal="right"/>
    </xf>
    <xf numFmtId="44" fontId="3" fillId="3" borderId="1" xfId="4" applyNumberFormat="1" applyBorder="1"/>
    <xf numFmtId="0" fontId="10" fillId="2" borderId="1" xfId="3" applyFont="1" applyBorder="1"/>
    <xf numFmtId="44" fontId="2" fillId="2" borderId="1" xfId="3" applyNumberFormat="1" applyBorder="1"/>
    <xf numFmtId="10" fontId="2" fillId="2" borderId="1" xfId="3" applyNumberFormat="1" applyBorder="1"/>
    <xf numFmtId="0" fontId="8" fillId="8" borderId="1" xfId="0" applyFont="1" applyFill="1" applyBorder="1"/>
    <xf numFmtId="0" fontId="11" fillId="4" borderId="1" xfId="5" applyFont="1" applyBorder="1" applyAlignment="1">
      <alignment horizontal="center"/>
    </xf>
    <xf numFmtId="10" fontId="7" fillId="8" borderId="1" xfId="2" applyNumberFormat="1" applyFont="1" applyFill="1" applyBorder="1"/>
    <xf numFmtId="0" fontId="12" fillId="10" borderId="1" xfId="0" applyFont="1" applyFill="1" applyBorder="1" applyAlignment="1">
      <alignment horizontal="right"/>
    </xf>
    <xf numFmtId="44" fontId="12" fillId="10" borderId="1" xfId="0" applyNumberFormat="1" applyFont="1" applyFill="1" applyBorder="1"/>
    <xf numFmtId="44" fontId="12" fillId="10" borderId="1" xfId="1" applyFont="1" applyFill="1" applyBorder="1" applyAlignment="1">
      <alignment horizontal="right"/>
    </xf>
    <xf numFmtId="44" fontId="12" fillId="10" borderId="1" xfId="1" applyFont="1" applyFill="1" applyBorder="1"/>
  </cellXfs>
  <cellStyles count="7">
    <cellStyle name="Cor5" xfId="6" builtinId="45"/>
    <cellStyle name="Correto" xfId="3" builtinId="26"/>
    <cellStyle name="Incorreto" xfId="4" builtinId="27"/>
    <cellStyle name="Moeda" xfId="1" builtinId="4"/>
    <cellStyle name="Neutro" xfId="5" builtinId="28"/>
    <cellStyle name="Normal" xfId="0" builtinId="0"/>
    <cellStyle name="Percentagem" xfId="2" builtinId="5"/>
  </cellStyles>
  <dxfs count="24"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\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Folha4!$B$2:$B$9</c:f>
              <c:strCache>
                <c:ptCount val="8"/>
                <c:pt idx="0">
                  <c:v>Invesco Mortgage Capital Inc</c:v>
                </c:pt>
                <c:pt idx="1">
                  <c:v>AGNC Investment Corp</c:v>
                </c:pt>
                <c:pt idx="2">
                  <c:v>Arbor Realty Trust Inc</c:v>
                </c:pt>
                <c:pt idx="3">
                  <c:v>Realty Income Corp</c:v>
                </c:pt>
                <c:pt idx="4">
                  <c:v>Franklin Resources, Inc</c:v>
                </c:pt>
                <c:pt idx="5">
                  <c:v>Amcor Plc</c:v>
                </c:pt>
                <c:pt idx="6">
                  <c:v>Altria Group Inc</c:v>
                </c:pt>
                <c:pt idx="7">
                  <c:v>Universal Corp</c:v>
                </c:pt>
              </c:strCache>
            </c:strRef>
          </c:cat>
          <c:val>
            <c:numRef>
              <c:f>Folha4!$E$2:$E$9</c:f>
              <c:numCache>
                <c:formatCode>_("€"* #,##0.00_);_("€"* \(#,##0.00\);_("€"* "-"??_);_(@_)</c:formatCode>
                <c:ptCount val="8"/>
                <c:pt idx="0">
                  <c:v>139.68</c:v>
                </c:pt>
                <c:pt idx="1">
                  <c:v>146.1</c:v>
                </c:pt>
                <c:pt idx="2">
                  <c:v>53.08</c:v>
                </c:pt>
                <c:pt idx="3">
                  <c:v>199.96</c:v>
                </c:pt>
                <c:pt idx="4">
                  <c:v>150.5</c:v>
                </c:pt>
                <c:pt idx="5">
                  <c:v>46.75</c:v>
                </c:pt>
                <c:pt idx="6">
                  <c:v>129</c:v>
                </c:pt>
                <c:pt idx="7">
                  <c:v>135.03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7394720"/>
        <c:axId val="1267392000"/>
      </c:barChart>
      <c:catAx>
        <c:axId val="12673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67392000"/>
        <c:crosses val="autoZero"/>
        <c:auto val="1"/>
        <c:lblAlgn val="ctr"/>
        <c:lblOffset val="100"/>
        <c:noMultiLvlLbl val="0"/>
      </c:catAx>
      <c:valAx>
        <c:axId val="12673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6739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Folha4!$B$2:$B$9</c:f>
              <c:strCache>
                <c:ptCount val="8"/>
                <c:pt idx="0">
                  <c:v>Invesco Mortgage Capital Inc</c:v>
                </c:pt>
                <c:pt idx="1">
                  <c:v>AGNC Investment Corp</c:v>
                </c:pt>
                <c:pt idx="2">
                  <c:v>Arbor Realty Trust Inc</c:v>
                </c:pt>
                <c:pt idx="3">
                  <c:v>Realty Income Corp</c:v>
                </c:pt>
                <c:pt idx="4">
                  <c:v>Franklin Resources, Inc</c:v>
                </c:pt>
                <c:pt idx="5">
                  <c:v>Amcor Plc</c:v>
                </c:pt>
                <c:pt idx="6">
                  <c:v>Altria Group Inc</c:v>
                </c:pt>
                <c:pt idx="7">
                  <c:v>Universal Corp</c:v>
                </c:pt>
              </c:strCache>
            </c:strRef>
          </c:cat>
          <c:val>
            <c:numRef>
              <c:f>Folha4!$H$2:$H$9</c:f>
              <c:numCache>
                <c:formatCode>_("€"* #,##0.00_);_("€"* \(#,##0.00\);_("€"* "-"??_);_(@_)</c:formatCode>
                <c:ptCount val="8"/>
                <c:pt idx="0">
                  <c:v>24.064</c:v>
                </c:pt>
                <c:pt idx="1">
                  <c:v>20.303999999999995</c:v>
                </c:pt>
                <c:pt idx="2">
                  <c:v>6.4671999999999992</c:v>
                </c:pt>
                <c:pt idx="3">
                  <c:v>11.731200000000001</c:v>
                </c:pt>
                <c:pt idx="4">
                  <c:v>8.1592000000000002</c:v>
                </c:pt>
                <c:pt idx="5">
                  <c:v>2.444</c:v>
                </c:pt>
                <c:pt idx="6">
                  <c:v>11.054399999999999</c:v>
                </c:pt>
                <c:pt idx="7">
                  <c:v>9.1367999999999991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8950848"/>
        <c:axId val="1688945408"/>
      </c:barChart>
      <c:catAx>
        <c:axId val="16889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88945408"/>
        <c:crosses val="autoZero"/>
        <c:auto val="1"/>
        <c:lblAlgn val="ctr"/>
        <c:lblOffset val="100"/>
        <c:noMultiLvlLbl val="0"/>
      </c:catAx>
      <c:valAx>
        <c:axId val="168894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8895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% dividendos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Folha4!$B$2:$B$9</c:f>
              <c:strCache>
                <c:ptCount val="8"/>
                <c:pt idx="0">
                  <c:v>Invesco Mortgage Capital Inc</c:v>
                </c:pt>
                <c:pt idx="1">
                  <c:v>AGNC Investment Corp</c:v>
                </c:pt>
                <c:pt idx="2">
                  <c:v>Arbor Realty Trust Inc</c:v>
                </c:pt>
                <c:pt idx="3">
                  <c:v>Realty Income Corp</c:v>
                </c:pt>
                <c:pt idx="4">
                  <c:v>Franklin Resources, Inc</c:v>
                </c:pt>
                <c:pt idx="5">
                  <c:v>Amcor Plc</c:v>
                </c:pt>
                <c:pt idx="6">
                  <c:v>Altria Group Inc</c:v>
                </c:pt>
                <c:pt idx="7">
                  <c:v>Universal Corp</c:v>
                </c:pt>
              </c:strCache>
            </c:strRef>
          </c:cat>
          <c:val>
            <c:numRef>
              <c:f>Folha4!$H$2:$H$9</c:f>
              <c:numCache>
                <c:formatCode>_("€"* #,##0.00_);_("€"* \(#,##0.00\);_("€"* "-"??_);_(@_)</c:formatCode>
                <c:ptCount val="8"/>
                <c:pt idx="0">
                  <c:v>24.064</c:v>
                </c:pt>
                <c:pt idx="1">
                  <c:v>20.303999999999995</c:v>
                </c:pt>
                <c:pt idx="2">
                  <c:v>6.4671999999999992</c:v>
                </c:pt>
                <c:pt idx="3">
                  <c:v>11.731200000000001</c:v>
                </c:pt>
                <c:pt idx="4">
                  <c:v>8.1592000000000002</c:v>
                </c:pt>
                <c:pt idx="5">
                  <c:v>2.444</c:v>
                </c:pt>
                <c:pt idx="6">
                  <c:v>11.054399999999999</c:v>
                </c:pt>
                <c:pt idx="7">
                  <c:v>9.1367999999999991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Yield Bruto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Folha4!$B$2:$B$9</c:f>
              <c:strCache>
                <c:ptCount val="8"/>
                <c:pt idx="0">
                  <c:v>Invesco Mortgage Capital Inc</c:v>
                </c:pt>
                <c:pt idx="1">
                  <c:v>AGNC Investment Corp</c:v>
                </c:pt>
                <c:pt idx="2">
                  <c:v>Arbor Realty Trust Inc</c:v>
                </c:pt>
                <c:pt idx="3">
                  <c:v>Realty Income Corp</c:v>
                </c:pt>
                <c:pt idx="4">
                  <c:v>Franklin Resources, Inc</c:v>
                </c:pt>
                <c:pt idx="5">
                  <c:v>Amcor Plc</c:v>
                </c:pt>
                <c:pt idx="6">
                  <c:v>Altria Group Inc</c:v>
                </c:pt>
                <c:pt idx="7">
                  <c:v>Universal Corp</c:v>
                </c:pt>
              </c:strCache>
            </c:strRef>
          </c:cat>
          <c:val>
            <c:numRef>
              <c:f>Folha4!$U$2:$U$9</c:f>
              <c:numCache>
                <c:formatCode>0.00%</c:formatCode>
                <c:ptCount val="8"/>
                <c:pt idx="0">
                  <c:v>0.1722794959908362</c:v>
                </c:pt>
                <c:pt idx="1">
                  <c:v>0.13897330595482543</c:v>
                </c:pt>
                <c:pt idx="2">
                  <c:v>0.12183873398643556</c:v>
                </c:pt>
                <c:pt idx="3">
                  <c:v>5.8667733546709344E-2</c:v>
                </c:pt>
                <c:pt idx="4">
                  <c:v>5.4213953488372095E-2</c:v>
                </c:pt>
                <c:pt idx="5">
                  <c:v>5.2278074866310156E-2</c:v>
                </c:pt>
                <c:pt idx="6">
                  <c:v>8.5693023255813947E-2</c:v>
                </c:pt>
                <c:pt idx="7">
                  <c:v>6.7664963341479659E-2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439360"/>
        <c:axId val="1893441536"/>
      </c:barChart>
      <c:catAx>
        <c:axId val="18934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3441536"/>
        <c:crosses val="autoZero"/>
        <c:auto val="1"/>
        <c:lblAlgn val="ctr"/>
        <c:lblOffset val="100"/>
        <c:noMultiLvlLbl val="0"/>
      </c:catAx>
      <c:valAx>
        <c:axId val="18934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343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18</xdr:row>
      <xdr:rowOff>176212</xdr:rowOff>
    </xdr:from>
    <xdr:to>
      <xdr:col>5</xdr:col>
      <xdr:colOff>28575</xdr:colOff>
      <xdr:row>33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18</xdr:row>
      <xdr:rowOff>185737</xdr:rowOff>
    </xdr:from>
    <xdr:to>
      <xdr:col>15</xdr:col>
      <xdr:colOff>76200</xdr:colOff>
      <xdr:row>33</xdr:row>
      <xdr:rowOff>71437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34</xdr:row>
      <xdr:rowOff>14287</xdr:rowOff>
    </xdr:from>
    <xdr:to>
      <xdr:col>5</xdr:col>
      <xdr:colOff>9525</xdr:colOff>
      <xdr:row>48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228600</xdr:colOff>
      <xdr:row>34</xdr:row>
      <xdr:rowOff>14287</xdr:rowOff>
    </xdr:from>
    <xdr:to>
      <xdr:col>15</xdr:col>
      <xdr:colOff>57150</xdr:colOff>
      <xdr:row>47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201"/>
  <sheetViews>
    <sheetView workbookViewId="0">
      <selection activeCell="E19" sqref="A19:E19"/>
    </sheetView>
  </sheetViews>
  <sheetFormatPr defaultRowHeight="15" x14ac:dyDescent="0.25"/>
  <cols>
    <col min="1" max="1" width="25.7109375" customWidth="1"/>
    <col min="2" max="2" width="45.7109375" customWidth="1"/>
    <col min="3" max="3" width="25.7109375" customWidth="1"/>
    <col min="4" max="4" width="10.7109375" customWidth="1"/>
    <col min="5" max="5" width="18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tr">
        <f>HYPERLINK("https://www.suredividend.com/sure-analysis-ORC/","Orchid Island Capital Inc")</f>
        <v>Orchid Island Capital Inc</v>
      </c>
      <c r="C2" t="s">
        <v>6</v>
      </c>
      <c r="D2">
        <v>8.41</v>
      </c>
      <c r="E2" s="1">
        <v>0.1712247324613555</v>
      </c>
    </row>
    <row r="3" spans="1:5" x14ac:dyDescent="0.25">
      <c r="A3" t="s">
        <v>7</v>
      </c>
      <c r="B3" t="str">
        <f>HYPERLINK("https://www.suredividend.com/sure-analysis-research-database/","Western Asset Mortgage Capital Corp")</f>
        <v>Western Asset Mortgage Capital Corp</v>
      </c>
      <c r="C3" t="s">
        <v>6</v>
      </c>
      <c r="D3">
        <v>9.18</v>
      </c>
      <c r="E3" s="1">
        <v>0.17085359923014501</v>
      </c>
    </row>
    <row r="4" spans="1:5" x14ac:dyDescent="0.25">
      <c r="A4" t="s">
        <v>8</v>
      </c>
      <c r="B4" t="str">
        <f>HYPERLINK("https://www.suredividend.com/sure-analysis-research-database/","NexPoint Real Estate Finance Inc")</f>
        <v>NexPoint Real Estate Finance Inc</v>
      </c>
      <c r="C4" t="s">
        <v>6</v>
      </c>
      <c r="D4">
        <v>14.45</v>
      </c>
      <c r="E4" s="1">
        <v>0.16783815278275699</v>
      </c>
    </row>
    <row r="5" spans="1:5" x14ac:dyDescent="0.25">
      <c r="A5" s="2" t="s">
        <v>9</v>
      </c>
      <c r="B5" s="2" t="str">
        <f>HYPERLINK("https://www.suredividend.com/sure-analysis-research-database/","Invesco Mortgage Capital Inc")</f>
        <v>Invesco Mortgage Capital Inc</v>
      </c>
      <c r="C5" s="2" t="s">
        <v>6</v>
      </c>
      <c r="D5" s="2">
        <v>9.17</v>
      </c>
      <c r="E5" s="3">
        <v>0.16656860569547099</v>
      </c>
    </row>
    <row r="6" spans="1:5" x14ac:dyDescent="0.25">
      <c r="A6" t="s">
        <v>10</v>
      </c>
      <c r="B6" t="str">
        <f>HYPERLINK("https://www.suredividend.com/sure-analysis-research-database/","Cherry Hill Mortgage Investment Corporation")</f>
        <v>Cherry Hill Mortgage Investment Corporation</v>
      </c>
      <c r="C6" t="s">
        <v>6</v>
      </c>
      <c r="D6">
        <v>3.67</v>
      </c>
      <c r="E6" s="1">
        <v>0.15429170841467199</v>
      </c>
    </row>
    <row r="7" spans="1:5" x14ac:dyDescent="0.25">
      <c r="A7" t="s">
        <v>11</v>
      </c>
      <c r="B7" t="str">
        <f>HYPERLINK("https://www.suredividend.com/sure-analysis-research-database/","Service Properties Trust")</f>
        <v>Service Properties Trust</v>
      </c>
      <c r="C7" t="s">
        <v>6</v>
      </c>
      <c r="D7">
        <v>5.1050000000000004</v>
      </c>
      <c r="E7" s="1">
        <v>0.153677911018894</v>
      </c>
    </row>
    <row r="8" spans="1:5" x14ac:dyDescent="0.25">
      <c r="A8" t="s">
        <v>12</v>
      </c>
      <c r="B8" t="str">
        <f>HYPERLINK("https://www.suredividend.com/sure-analysis-ARR/","ARMOUR Residential REIT Inc")</f>
        <v>ARMOUR Residential REIT Inc</v>
      </c>
      <c r="C8" t="s">
        <v>6</v>
      </c>
      <c r="D8">
        <v>19.420000000000002</v>
      </c>
      <c r="E8" s="1">
        <v>0.14830072090628221</v>
      </c>
    </row>
    <row r="9" spans="1:5" x14ac:dyDescent="0.25">
      <c r="A9" s="2" t="s">
        <v>13</v>
      </c>
      <c r="B9" s="2" t="str">
        <f>HYPERLINK("https://www.suredividend.com/sure-analysis-AGNC/","AGNC Investment Corp")</f>
        <v>AGNC Investment Corp</v>
      </c>
      <c r="C9" s="2" t="s">
        <v>6</v>
      </c>
      <c r="D9" s="2">
        <v>9.74</v>
      </c>
      <c r="E9" s="3">
        <v>0.1478439425051335</v>
      </c>
    </row>
    <row r="10" spans="1:5" x14ac:dyDescent="0.25">
      <c r="A10" t="s">
        <v>14</v>
      </c>
      <c r="B10" t="str">
        <f>HYPERLINK("https://www.suredividend.com/sure-analysis-GNL/","Global Net Lease Inc")</f>
        <v>Global Net Lease Inc</v>
      </c>
      <c r="C10" t="s">
        <v>6</v>
      </c>
      <c r="D10">
        <v>7.56</v>
      </c>
      <c r="E10" s="1">
        <v>0.14550264550264549</v>
      </c>
    </row>
    <row r="11" spans="1:5" x14ac:dyDescent="0.25">
      <c r="A11" t="s">
        <v>15</v>
      </c>
      <c r="B11" t="str">
        <f>HYPERLINK("https://www.suredividend.com/sure-analysis-BXMT/","Blackstone Mortgage Trust Inc")</f>
        <v>Blackstone Mortgage Trust Inc</v>
      </c>
      <c r="C11" t="s">
        <v>6</v>
      </c>
      <c r="D11">
        <v>17.399999999999999</v>
      </c>
      <c r="E11" s="1">
        <v>0.14252873563218391</v>
      </c>
    </row>
    <row r="12" spans="1:5" x14ac:dyDescent="0.25">
      <c r="A12" t="s">
        <v>17</v>
      </c>
      <c r="B12" t="str">
        <f>HYPERLINK("https://www.suredividend.com/sure-analysis-ARI/","Apollo Commercial Real Estate Finance Inc")</f>
        <v>Apollo Commercial Real Estate Finance Inc</v>
      </c>
      <c r="C12" t="s">
        <v>6</v>
      </c>
      <c r="D12">
        <v>10.01</v>
      </c>
      <c r="E12" s="1">
        <v>0.13986013986013979</v>
      </c>
    </row>
    <row r="13" spans="1:5" x14ac:dyDescent="0.25">
      <c r="A13" t="s">
        <v>16</v>
      </c>
      <c r="B13" t="str">
        <f>HYPERLINK("https://www.suredividend.com/sure-analysis-ACRE/","Ares Commercial Real Estate Corp")</f>
        <v>Ares Commercial Real Estate Corp</v>
      </c>
      <c r="C13" t="s">
        <v>6</v>
      </c>
      <c r="D13">
        <v>7.15</v>
      </c>
      <c r="E13" s="1">
        <v>0.13986013986013979</v>
      </c>
    </row>
    <row r="14" spans="1:5" x14ac:dyDescent="0.25">
      <c r="A14" t="s">
        <v>18</v>
      </c>
      <c r="B14" t="str">
        <f>HYPERLINK("https://www.suredividend.com/sure-analysis-TWO/","Two Harbors Investment Corp")</f>
        <v>Two Harbors Investment Corp</v>
      </c>
      <c r="C14" t="s">
        <v>6</v>
      </c>
      <c r="D14">
        <v>13.08</v>
      </c>
      <c r="E14" s="1">
        <v>0.1376146788990826</v>
      </c>
    </row>
    <row r="15" spans="1:5" x14ac:dyDescent="0.25">
      <c r="A15" t="s">
        <v>19</v>
      </c>
      <c r="B15" t="str">
        <f>HYPERLINK("https://www.suredividend.com/sure-analysis-EARN/","Ellington Credit Co.")</f>
        <v>Ellington Credit Co.</v>
      </c>
      <c r="C15" t="s">
        <v>6</v>
      </c>
      <c r="D15">
        <v>7.0250000000000004</v>
      </c>
      <c r="E15" s="1">
        <v>0.13665480427046259</v>
      </c>
    </row>
    <row r="16" spans="1:5" x14ac:dyDescent="0.25">
      <c r="A16" t="s">
        <v>20</v>
      </c>
      <c r="B16" t="str">
        <f>HYPERLINK("https://www.suredividend.com/sure-analysis-DX/","Dynex Capital, Inc.")</f>
        <v>Dynex Capital, Inc.</v>
      </c>
      <c r="C16" t="s">
        <v>6</v>
      </c>
      <c r="D16">
        <v>11.765000000000001</v>
      </c>
      <c r="E16" s="1">
        <v>0.13259668508287289</v>
      </c>
    </row>
    <row r="17" spans="1:5" x14ac:dyDescent="0.25">
      <c r="A17" t="s">
        <v>21</v>
      </c>
      <c r="B17" t="str">
        <f>HYPERLINK("https://www.suredividend.com/sure-analysis-research-database/","BrightSpire Capital Inc")</f>
        <v>BrightSpire Capital Inc</v>
      </c>
      <c r="C17" t="s">
        <v>22</v>
      </c>
      <c r="D17">
        <v>5.95</v>
      </c>
      <c r="E17" s="1">
        <v>0.132414669392275</v>
      </c>
    </row>
    <row r="18" spans="1:5" x14ac:dyDescent="0.25">
      <c r="A18" t="s">
        <v>23</v>
      </c>
      <c r="B18" t="str">
        <f>HYPERLINK("https://www.suredividend.com/sure-analysis-NLY/","Annaly Capital Management Inc")</f>
        <v>Annaly Capital Management Inc</v>
      </c>
      <c r="C18" t="s">
        <v>6</v>
      </c>
      <c r="D18">
        <v>19.88</v>
      </c>
      <c r="E18" s="1">
        <v>0.13078470824949701</v>
      </c>
    </row>
    <row r="19" spans="1:5" x14ac:dyDescent="0.25">
      <c r="A19" s="2" t="s">
        <v>24</v>
      </c>
      <c r="B19" s="2" t="str">
        <f>HYPERLINK("https://www.suredividend.com/sure-analysis-research-database/","MFA Financial Inc")</f>
        <v>MFA Financial Inc</v>
      </c>
      <c r="C19" s="2" t="s">
        <v>6</v>
      </c>
      <c r="D19" s="2">
        <v>10.65</v>
      </c>
      <c r="E19" s="3">
        <v>0.12932117054217299</v>
      </c>
    </row>
    <row r="20" spans="1:5" x14ac:dyDescent="0.25">
      <c r="A20" t="s">
        <v>25</v>
      </c>
      <c r="B20" t="str">
        <f>HYPERLINK("https://www.suredividend.com/sure-analysis-research-database/","Ready Capital Corp")</f>
        <v>Ready Capital Corp</v>
      </c>
      <c r="C20" t="s">
        <v>6</v>
      </c>
      <c r="D20">
        <v>8.49</v>
      </c>
      <c r="E20" s="1">
        <v>0.12873854405303001</v>
      </c>
    </row>
    <row r="21" spans="1:5" x14ac:dyDescent="0.25">
      <c r="A21" t="s">
        <v>26</v>
      </c>
      <c r="B21" t="str">
        <f>HYPERLINK("https://www.suredividend.com/sure-analysis-research-database/","Great Ajax Corp")</f>
        <v>Great Ajax Corp</v>
      </c>
      <c r="C21" t="s">
        <v>6</v>
      </c>
      <c r="D21">
        <v>3.51</v>
      </c>
      <c r="E21" s="1">
        <v>0.12850388741521601</v>
      </c>
    </row>
    <row r="22" spans="1:5" x14ac:dyDescent="0.25">
      <c r="A22" t="s">
        <v>27</v>
      </c>
      <c r="B22" t="str">
        <f>HYPERLINK("https://www.suredividend.com/sure-analysis-BDN/","Brandywine Realty Trust")</f>
        <v>Brandywine Realty Trust</v>
      </c>
      <c r="C22" t="s">
        <v>6</v>
      </c>
      <c r="D22">
        <v>4.6900000000000004</v>
      </c>
      <c r="E22" s="1">
        <v>0.1279317697228145</v>
      </c>
    </row>
    <row r="23" spans="1:5" x14ac:dyDescent="0.25">
      <c r="A23" s="2" t="s">
        <v>28</v>
      </c>
      <c r="B23" s="2" t="str">
        <f>HYPERLINK("https://www.suredividend.com/sure-analysis-ABR/","Arbor Realty Trust Inc.")</f>
        <v>Arbor Realty Trust Inc.</v>
      </c>
      <c r="C23" s="2" t="s">
        <v>6</v>
      </c>
      <c r="D23" s="2">
        <v>13.975</v>
      </c>
      <c r="E23" s="3">
        <v>0.1230769230769231</v>
      </c>
    </row>
    <row r="24" spans="1:5" x14ac:dyDescent="0.25">
      <c r="A24" t="s">
        <v>29</v>
      </c>
      <c r="B24" t="str">
        <f>HYPERLINK("https://www.suredividend.com/sure-analysis-PMT/","Pennymac Mortgage Investment Trust")</f>
        <v>Pennymac Mortgage Investment Trust</v>
      </c>
      <c r="C24" t="s">
        <v>6</v>
      </c>
      <c r="D24">
        <v>13.53</v>
      </c>
      <c r="E24" s="1">
        <v>0.1182557280118256</v>
      </c>
    </row>
    <row r="25" spans="1:5" x14ac:dyDescent="0.25">
      <c r="A25" t="s">
        <v>30</v>
      </c>
      <c r="B25" t="str">
        <f>HYPERLINK("https://www.suredividend.com/sure-analysis-MPW/","Medical Properties Trust Inc")</f>
        <v>Medical Properties Trust Inc</v>
      </c>
      <c r="C25" t="s">
        <v>6</v>
      </c>
      <c r="D25">
        <v>5.1950000000000003</v>
      </c>
      <c r="E25" s="1">
        <v>0.11549566891241581</v>
      </c>
    </row>
    <row r="26" spans="1:5" x14ac:dyDescent="0.25">
      <c r="A26" t="s">
        <v>31</v>
      </c>
      <c r="B26" t="str">
        <f>HYPERLINK("https://www.suredividend.com/sure-analysis-research-database/","TPG RE Finance Trust Inc")</f>
        <v>TPG RE Finance Trust Inc</v>
      </c>
      <c r="C26" t="s">
        <v>6</v>
      </c>
      <c r="D26">
        <v>8.5500000000000007</v>
      </c>
      <c r="E26" s="1">
        <v>0.11008799494226</v>
      </c>
    </row>
    <row r="27" spans="1:5" x14ac:dyDescent="0.25">
      <c r="A27" t="s">
        <v>32</v>
      </c>
      <c r="B27" t="str">
        <f>HYPERLINK("https://www.suredividend.com/sure-analysis-KREF/","KKR Real Estate Finance Trust Inc")</f>
        <v>KKR Real Estate Finance Trust Inc</v>
      </c>
      <c r="C27" t="s">
        <v>6</v>
      </c>
      <c r="D27">
        <v>9.1300000000000008</v>
      </c>
      <c r="E27" s="1">
        <v>0.1095290251916758</v>
      </c>
    </row>
    <row r="28" spans="1:5" x14ac:dyDescent="0.25">
      <c r="A28" t="s">
        <v>33</v>
      </c>
      <c r="B28" t="str">
        <f>HYPERLINK("https://www.suredividend.com/sure-analysis-research-database/","Creative Media &amp; Community Trust")</f>
        <v>Creative Media &amp; Community Trust</v>
      </c>
      <c r="C28" t="s">
        <v>6</v>
      </c>
      <c r="D28">
        <v>2.93</v>
      </c>
      <c r="E28" s="1">
        <v>0.108560881218253</v>
      </c>
    </row>
    <row r="29" spans="1:5" x14ac:dyDescent="0.25">
      <c r="A29" t="s">
        <v>34</v>
      </c>
      <c r="B29" t="str">
        <f>HYPERLINK("https://www.suredividend.com/sure-analysis-research-database/","Seven Hills Realty Trust .")</f>
        <v>Seven Hills Realty Trust .</v>
      </c>
      <c r="C29" t="s">
        <v>22</v>
      </c>
      <c r="D29">
        <v>12.65</v>
      </c>
      <c r="E29" s="1">
        <v>0.106838690418444</v>
      </c>
    </row>
    <row r="30" spans="1:5" x14ac:dyDescent="0.25">
      <c r="A30" t="s">
        <v>35</v>
      </c>
      <c r="B30" t="str">
        <f>HYPERLINK("https://www.suredividend.com/sure-analysis-STWD/","Starwood Property Trust Inc")</f>
        <v>Starwood Property Trust Inc</v>
      </c>
      <c r="C30" t="s">
        <v>6</v>
      </c>
      <c r="D30">
        <v>19.2</v>
      </c>
      <c r="E30" s="1">
        <v>0.1</v>
      </c>
    </row>
    <row r="31" spans="1:5" x14ac:dyDescent="0.25">
      <c r="A31" t="s">
        <v>36</v>
      </c>
      <c r="B31" t="str">
        <f>HYPERLINK("https://www.suredividend.com/sure-analysis-research-database/","Park Hotels &amp; Resorts Inc")</f>
        <v>Park Hotels &amp; Resorts Inc</v>
      </c>
      <c r="C31" t="s">
        <v>6</v>
      </c>
      <c r="D31">
        <v>15.18</v>
      </c>
      <c r="E31" s="1">
        <v>9.8941192493894006E-2</v>
      </c>
    </row>
    <row r="32" spans="1:5" x14ac:dyDescent="0.25">
      <c r="A32" t="s">
        <v>37</v>
      </c>
      <c r="B32" t="str">
        <f>HYPERLINK("https://www.suredividend.com/sure-analysis-research-database/","Redwood Trust Inc.")</f>
        <v>Redwood Trust Inc.</v>
      </c>
      <c r="C32" t="s">
        <v>6</v>
      </c>
      <c r="D32">
        <v>6.49</v>
      </c>
      <c r="E32" s="1">
        <v>9.8500956200906001E-2</v>
      </c>
    </row>
    <row r="33" spans="1:5" x14ac:dyDescent="0.25">
      <c r="A33" t="s">
        <v>38</v>
      </c>
      <c r="B33" t="str">
        <f>HYPERLINK("https://www.suredividend.com/sure-analysis-GMRE/","Global Medical REIT Inc")</f>
        <v>Global Medical REIT Inc</v>
      </c>
      <c r="C33" t="s">
        <v>6</v>
      </c>
      <c r="D33">
        <v>9.2200000000000006</v>
      </c>
      <c r="E33" s="1">
        <v>9.1106290672451185E-2</v>
      </c>
    </row>
    <row r="34" spans="1:5" hidden="1" x14ac:dyDescent="0.25">
      <c r="A34" t="s">
        <v>39</v>
      </c>
      <c r="B34" t="str">
        <f>HYPERLINK("https://www.suredividend.com/sure-analysis-DEA/","Easterly Government Properties Inc")</f>
        <v>Easterly Government Properties Inc</v>
      </c>
      <c r="C34" t="s">
        <v>6</v>
      </c>
      <c r="D34">
        <v>12.3</v>
      </c>
      <c r="E34">
        <v>8.6178861788617889E-2</v>
      </c>
    </row>
    <row r="35" spans="1:5" hidden="1" x14ac:dyDescent="0.25">
      <c r="A35" t="s">
        <v>40</v>
      </c>
      <c r="B35" t="str">
        <f>HYPERLINK("https://www.suredividend.com/sure-analysis-LADR/","Ladder Capital Corp")</f>
        <v>Ladder Capital Corp</v>
      </c>
      <c r="C35" t="s">
        <v>6</v>
      </c>
      <c r="D35">
        <v>10.73</v>
      </c>
      <c r="E35">
        <v>8.5740913327120222E-2</v>
      </c>
    </row>
    <row r="36" spans="1:5" hidden="1" x14ac:dyDescent="0.25">
      <c r="A36" t="s">
        <v>41</v>
      </c>
      <c r="B36" t="str">
        <f>HYPERLINK("https://www.suredividend.com/sure-analysis-EPR/","EPR Properties")</f>
        <v>EPR Properties</v>
      </c>
      <c r="C36" t="s">
        <v>6</v>
      </c>
      <c r="D36">
        <v>39.909999999999997</v>
      </c>
      <c r="E36">
        <v>8.569280881984466E-2</v>
      </c>
    </row>
    <row r="37" spans="1:5" hidden="1" x14ac:dyDescent="0.25">
      <c r="A37" t="s">
        <v>42</v>
      </c>
      <c r="B37" t="str">
        <f>HYPERLINK("https://www.suredividend.com/sure-analysis-CTO/","CTO Realty Growth Inc")</f>
        <v>CTO Realty Growth Inc</v>
      </c>
      <c r="C37" t="s">
        <v>6</v>
      </c>
      <c r="D37">
        <v>17.760000000000002</v>
      </c>
      <c r="E37">
        <v>8.5585585585585586E-2</v>
      </c>
    </row>
    <row r="38" spans="1:5" hidden="1" x14ac:dyDescent="0.25">
      <c r="A38" t="s">
        <v>43</v>
      </c>
      <c r="B38" t="str">
        <f>HYPERLINK("https://www.suredividend.com/sure-analysis-research-database/","Mach Natural Resources LP")</f>
        <v>Mach Natural Resources LP</v>
      </c>
      <c r="C38" t="s">
        <v>6</v>
      </c>
      <c r="D38">
        <v>19.559999999999999</v>
      </c>
      <c r="E38">
        <v>8.5105251915163008E-2</v>
      </c>
    </row>
    <row r="39" spans="1:5" hidden="1" x14ac:dyDescent="0.25">
      <c r="A39" t="s">
        <v>44</v>
      </c>
      <c r="B39" t="str">
        <f>HYPERLINK("https://www.suredividend.com/sure-analysis-research-database/","Outfront Media Inc")</f>
        <v>Outfront Media Inc</v>
      </c>
      <c r="C39" t="s">
        <v>6</v>
      </c>
      <c r="D39">
        <v>14.065</v>
      </c>
      <c r="E39">
        <v>8.4931085435709E-2</v>
      </c>
    </row>
    <row r="40" spans="1:5" hidden="1" x14ac:dyDescent="0.25">
      <c r="A40" t="s">
        <v>45</v>
      </c>
      <c r="B40" t="str">
        <f>HYPERLINK("https://www.suredividend.com/sure-analysis-CIO/","City Office REIT Inc")</f>
        <v>City Office REIT Inc</v>
      </c>
      <c r="C40" t="s">
        <v>6</v>
      </c>
      <c r="D40">
        <v>4.72</v>
      </c>
      <c r="E40">
        <v>8.4745762711864417E-2</v>
      </c>
    </row>
    <row r="41" spans="1:5" hidden="1" x14ac:dyDescent="0.25">
      <c r="A41" t="s">
        <v>46</v>
      </c>
      <c r="B41" t="str">
        <f>HYPERLINK("https://www.suredividend.com/sure-analysis-SBRA/","Sabra Healthcare REIT Inc")</f>
        <v>Sabra Healthcare REIT Inc</v>
      </c>
      <c r="C41" t="s">
        <v>6</v>
      </c>
      <c r="D41">
        <v>14.28</v>
      </c>
      <c r="E41">
        <v>8.4033613445378158E-2</v>
      </c>
    </row>
    <row r="42" spans="1:5" hidden="1" x14ac:dyDescent="0.25">
      <c r="A42" t="s">
        <v>47</v>
      </c>
      <c r="B42" t="str">
        <f>HYPERLINK("https://www.suredividend.com/sure-analysis-OHI/","Omega Healthcare Investors, Inc.")</f>
        <v>Omega Healthcare Investors, Inc.</v>
      </c>
      <c r="C42" t="s">
        <v>6</v>
      </c>
      <c r="D42">
        <v>31.905000000000001</v>
      </c>
      <c r="E42">
        <v>8.3999373139006434E-2</v>
      </c>
    </row>
    <row r="43" spans="1:5" hidden="1" x14ac:dyDescent="0.25">
      <c r="A43" t="s">
        <v>48</v>
      </c>
      <c r="B43" t="str">
        <f>HYPERLINK("https://www.suredividend.com/sure-analysis-research-database/","Alexander`s Inc.")</f>
        <v>Alexander`s Inc.</v>
      </c>
      <c r="C43" t="s">
        <v>6</v>
      </c>
      <c r="D43">
        <v>208.95</v>
      </c>
      <c r="E43">
        <v>8.3611852967215003E-2</v>
      </c>
    </row>
    <row r="44" spans="1:5" hidden="1" x14ac:dyDescent="0.25">
      <c r="A44" t="s">
        <v>49</v>
      </c>
      <c r="B44" t="str">
        <f>HYPERLINK("https://www.suredividend.com/sure-analysis-GOOD/","Gladstone Commercial Corp")</f>
        <v>Gladstone Commercial Corp</v>
      </c>
      <c r="C44" t="s">
        <v>6</v>
      </c>
      <c r="D44">
        <v>14.36</v>
      </c>
      <c r="E44">
        <v>8.3565459610027856E-2</v>
      </c>
    </row>
    <row r="45" spans="1:5" hidden="1" x14ac:dyDescent="0.25">
      <c r="A45" t="s">
        <v>50</v>
      </c>
      <c r="B45" t="str">
        <f>HYPERLINK("https://www.suredividend.com/sure-analysis-CHCT/","Community Healthcare Trust Inc")</f>
        <v>Community Healthcare Trust Inc</v>
      </c>
      <c r="C45" t="s">
        <v>6</v>
      </c>
      <c r="D45">
        <v>23.45</v>
      </c>
      <c r="E45">
        <v>7.8464818763326227E-2</v>
      </c>
    </row>
    <row r="46" spans="1:5" hidden="1" x14ac:dyDescent="0.25">
      <c r="A46" t="s">
        <v>51</v>
      </c>
      <c r="B46" t="str">
        <f>HYPERLINK("https://www.suredividend.com/sure-analysis-research-database/","Capstead Mortgage Corp.")</f>
        <v>Capstead Mortgage Corp.</v>
      </c>
      <c r="C46" t="s">
        <v>6</v>
      </c>
      <c r="D46">
        <v>6.5</v>
      </c>
      <c r="E46">
        <v>7.7874537735778002E-2</v>
      </c>
    </row>
    <row r="47" spans="1:5" hidden="1" x14ac:dyDescent="0.25">
      <c r="A47" t="s">
        <v>52</v>
      </c>
      <c r="B47" t="str">
        <f>HYPERLINK("https://www.suredividend.com/sure-analysis-HIW/","Highwoods Properties, Inc.")</f>
        <v>Highwoods Properties, Inc.</v>
      </c>
      <c r="C47" t="s">
        <v>6</v>
      </c>
      <c r="D47">
        <v>26.15</v>
      </c>
      <c r="E47">
        <v>7.6481835564053538E-2</v>
      </c>
    </row>
    <row r="48" spans="1:5" hidden="1" x14ac:dyDescent="0.25">
      <c r="A48" t="s">
        <v>53</v>
      </c>
      <c r="B48" t="str">
        <f>HYPERLINK("https://www.suredividend.com/sure-analysis-OLP/","One Liberty Properties, Inc.")</f>
        <v>One Liberty Properties, Inc.</v>
      </c>
      <c r="C48" t="s">
        <v>6</v>
      </c>
      <c r="D48">
        <v>23.56</v>
      </c>
      <c r="E48">
        <v>7.6400679117147707E-2</v>
      </c>
    </row>
    <row r="49" spans="1:5" hidden="1" x14ac:dyDescent="0.25">
      <c r="A49" t="s">
        <v>54</v>
      </c>
      <c r="B49" t="str">
        <f>HYPERLINK("https://www.suredividend.com/sure-analysis-UHT/","Universal Health Realty Income Trust")</f>
        <v>Universal Health Realty Income Trust</v>
      </c>
      <c r="C49" t="s">
        <v>6</v>
      </c>
      <c r="D49">
        <v>39.674999999999997</v>
      </c>
      <c r="E49">
        <v>7.3597983616887214E-2</v>
      </c>
    </row>
    <row r="50" spans="1:5" hidden="1" x14ac:dyDescent="0.25">
      <c r="A50" t="s">
        <v>55</v>
      </c>
      <c r="B50" t="str">
        <f>HYPERLINK("https://www.suredividend.com/sure-analysis-PSTL/","Postal Realty Trust Inc")</f>
        <v>Postal Realty Trust Inc</v>
      </c>
      <c r="C50" t="s">
        <v>6</v>
      </c>
      <c r="D50">
        <v>13.14</v>
      </c>
      <c r="E50">
        <v>7.3059360730593603E-2</v>
      </c>
    </row>
    <row r="51" spans="1:5" hidden="1" x14ac:dyDescent="0.25">
      <c r="A51" t="s">
        <v>56</v>
      </c>
      <c r="B51" t="str">
        <f>HYPERLINK("https://www.suredividend.com/sure-analysis-HR/","Healthcare Realty Trust Inc")</f>
        <v>Healthcare Realty Trust Inc</v>
      </c>
      <c r="C51" t="s">
        <v>6</v>
      </c>
      <c r="D51">
        <v>17.015000000000001</v>
      </c>
      <c r="E51">
        <v>7.2876873347046719E-2</v>
      </c>
    </row>
    <row r="52" spans="1:5" hidden="1" x14ac:dyDescent="0.25">
      <c r="A52" t="s">
        <v>57</v>
      </c>
      <c r="B52" t="str">
        <f>HYPERLINK("https://www.suredividend.com/sure-analysis-PINE/","Alpine Income Property Trust Inc")</f>
        <v>Alpine Income Property Trust Inc</v>
      </c>
      <c r="C52" t="s">
        <v>6</v>
      </c>
      <c r="D52">
        <v>15.36</v>
      </c>
      <c r="E52">
        <v>7.1614583333333343E-2</v>
      </c>
    </row>
    <row r="53" spans="1:5" hidden="1" x14ac:dyDescent="0.25">
      <c r="A53" t="s">
        <v>58</v>
      </c>
      <c r="B53" t="str">
        <f>HYPERLINK("https://www.suredividend.com/sure-analysis-research-database/","JBG SMITH Properties")</f>
        <v>JBG SMITH Properties</v>
      </c>
      <c r="C53" t="s">
        <v>6</v>
      </c>
      <c r="D53">
        <v>14.845000000000001</v>
      </c>
      <c r="E53">
        <v>7.0534881249206011E-2</v>
      </c>
    </row>
    <row r="54" spans="1:5" hidden="1" x14ac:dyDescent="0.25">
      <c r="A54" t="s">
        <v>59</v>
      </c>
      <c r="B54" t="str">
        <f>HYPERLINK("https://www.suredividend.com/sure-analysis-research-database/","Armada Hoffler Properties Inc")</f>
        <v>Armada Hoffler Properties Inc</v>
      </c>
      <c r="C54" t="s">
        <v>6</v>
      </c>
      <c r="D54">
        <v>11.244999999999999</v>
      </c>
      <c r="E54">
        <v>7.0376081151321004E-2</v>
      </c>
    </row>
    <row r="55" spans="1:5" hidden="1" x14ac:dyDescent="0.25">
      <c r="A55" t="s">
        <v>60</v>
      </c>
      <c r="B55" t="str">
        <f>HYPERLINK("https://www.suredividend.com/sure-analysis-PDM/","Piedmont Office Realty Trust Inc")</f>
        <v>Piedmont Office Realty Trust Inc</v>
      </c>
      <c r="C55" t="s">
        <v>6</v>
      </c>
      <c r="D55">
        <v>7.31</v>
      </c>
      <c r="E55">
        <v>6.8399452804377564E-2</v>
      </c>
    </row>
    <row r="56" spans="1:5" hidden="1" x14ac:dyDescent="0.25">
      <c r="A56" t="s">
        <v>61</v>
      </c>
      <c r="B56" t="str">
        <f>HYPERLINK("https://www.suredividend.com/sure-analysis-GLPI/","Gaming and Leisure Properties Inc")</f>
        <v>Gaming and Leisure Properties Inc</v>
      </c>
      <c r="C56" t="s">
        <v>6</v>
      </c>
      <c r="D56">
        <v>44.65</v>
      </c>
      <c r="E56">
        <v>6.8085106382978725E-2</v>
      </c>
    </row>
    <row r="57" spans="1:5" hidden="1" x14ac:dyDescent="0.25">
      <c r="A57" t="s">
        <v>62</v>
      </c>
      <c r="B57" t="str">
        <f>HYPERLINK("https://www.suredividend.com/sure-analysis-GTY/","Getty Realty Corp.")</f>
        <v>Getty Realty Corp.</v>
      </c>
      <c r="C57" t="s">
        <v>6</v>
      </c>
      <c r="D57">
        <v>26.51</v>
      </c>
      <c r="E57">
        <v>6.7898906073179929E-2</v>
      </c>
    </row>
    <row r="58" spans="1:5" hidden="1" x14ac:dyDescent="0.25">
      <c r="A58" t="s">
        <v>63</v>
      </c>
      <c r="B58" t="str">
        <f>HYPERLINK("https://www.suredividend.com/sure-analysis-LTC/","LTC Properties, Inc.")</f>
        <v>LTC Properties, Inc.</v>
      </c>
      <c r="C58" t="s">
        <v>6</v>
      </c>
      <c r="D58">
        <v>33.619999999999997</v>
      </c>
      <c r="E58">
        <v>6.7816775728732903E-2</v>
      </c>
    </row>
    <row r="59" spans="1:5" hidden="1" x14ac:dyDescent="0.25">
      <c r="A59" t="s">
        <v>64</v>
      </c>
      <c r="B59" t="str">
        <f>HYPERLINK("https://www.suredividend.com/sure-analysis-WPC/","W. P. Carey Inc")</f>
        <v>W. P. Carey Inc</v>
      </c>
      <c r="C59" t="s">
        <v>6</v>
      </c>
      <c r="D59">
        <v>56.854999999999997</v>
      </c>
      <c r="E59">
        <v>6.7188461876703895E-2</v>
      </c>
    </row>
    <row r="60" spans="1:5" hidden="1" x14ac:dyDescent="0.25">
      <c r="A60" t="s">
        <v>65</v>
      </c>
      <c r="B60" t="str">
        <f>HYPERLINK("https://www.suredividend.com/sure-analysis-IIPR/","Innovative Industrial Properties Inc")</f>
        <v>Innovative Industrial Properties Inc</v>
      </c>
      <c r="C60" t="s">
        <v>6</v>
      </c>
      <c r="D60">
        <v>109.41500000000001</v>
      </c>
      <c r="E60">
        <v>6.6535666956084635E-2</v>
      </c>
    </row>
    <row r="61" spans="1:5" hidden="1" x14ac:dyDescent="0.25">
      <c r="A61" t="s">
        <v>66</v>
      </c>
      <c r="B61" t="str">
        <f>HYPERLINK("https://www.suredividend.com/sure-analysis-research-database/","CBL&amp; Associates Properties, Inc.")</f>
        <v>CBL&amp; Associates Properties, Inc.</v>
      </c>
      <c r="C61" t="s">
        <v>6</v>
      </c>
      <c r="D61">
        <v>22.49</v>
      </c>
      <c r="E61">
        <v>6.6115583802757005E-2</v>
      </c>
    </row>
    <row r="62" spans="1:5" hidden="1" x14ac:dyDescent="0.25">
      <c r="A62" t="s">
        <v>67</v>
      </c>
      <c r="B62" t="str">
        <f>HYPERLINK("https://www.suredividend.com/sure-analysis-APLE/","Apple Hospitality REIT Inc")</f>
        <v>Apple Hospitality REIT Inc</v>
      </c>
      <c r="C62" t="s">
        <v>6</v>
      </c>
      <c r="D62">
        <v>14.725</v>
      </c>
      <c r="E62">
        <v>6.519524617996604E-2</v>
      </c>
    </row>
    <row r="63" spans="1:5" hidden="1" x14ac:dyDescent="0.25">
      <c r="A63" t="s">
        <v>68</v>
      </c>
      <c r="B63" t="str">
        <f>HYPERLINK("https://www.suredividend.com/sure-analysis-KRC/","Kilroy Realty Corp.")</f>
        <v>Kilroy Realty Corp.</v>
      </c>
      <c r="C63" t="s">
        <v>6</v>
      </c>
      <c r="D63">
        <v>33.28</v>
      </c>
      <c r="E63">
        <v>6.4903846153846159E-2</v>
      </c>
    </row>
    <row r="64" spans="1:5" hidden="1" x14ac:dyDescent="0.25">
      <c r="A64" t="s">
        <v>69</v>
      </c>
      <c r="B64" t="str">
        <f>HYPERLINK("https://www.suredividend.com/sure-analysis-research-database/","Braemar Hotels &amp; Resorts Inc")</f>
        <v>Braemar Hotels &amp; Resorts Inc</v>
      </c>
      <c r="C64" t="s">
        <v>6</v>
      </c>
      <c r="D64">
        <v>3.11</v>
      </c>
      <c r="E64">
        <v>6.4722705123905003E-2</v>
      </c>
    </row>
    <row r="65" spans="1:5" hidden="1" x14ac:dyDescent="0.25">
      <c r="A65" t="s">
        <v>70</v>
      </c>
      <c r="B65" t="str">
        <f>HYPERLINK("https://www.suredividend.com/sure-analysis-AAT/","American Assets Trust Inc")</f>
        <v>American Assets Trust Inc</v>
      </c>
      <c r="C65" t="s">
        <v>6</v>
      </c>
      <c r="D65">
        <v>20.89</v>
      </c>
      <c r="E65">
        <v>6.4145524174246057E-2</v>
      </c>
    </row>
    <row r="66" spans="1:5" hidden="1" x14ac:dyDescent="0.25">
      <c r="A66" t="s">
        <v>71</v>
      </c>
      <c r="B66" t="str">
        <f>HYPERLINK("https://www.suredividend.com/sure-analysis-BFS/","Saul Centers, Inc.")</f>
        <v>Saul Centers, Inc.</v>
      </c>
      <c r="C66" t="s">
        <v>6</v>
      </c>
      <c r="D66">
        <v>37.134999999999998</v>
      </c>
      <c r="E66">
        <v>6.3551905210717657E-2</v>
      </c>
    </row>
    <row r="67" spans="1:5" hidden="1" x14ac:dyDescent="0.25">
      <c r="A67" t="s">
        <v>72</v>
      </c>
      <c r="B67" t="str">
        <f>HYPERLINK("https://www.suredividend.com/sure-analysis-BXP/","Boston Properties, Inc.")</f>
        <v>Boston Properties, Inc.</v>
      </c>
      <c r="C67" t="s">
        <v>6</v>
      </c>
      <c r="D67">
        <v>62.145000000000003</v>
      </c>
      <c r="E67">
        <v>6.3078284656850905E-2</v>
      </c>
    </row>
    <row r="68" spans="1:5" hidden="1" x14ac:dyDescent="0.25">
      <c r="A68" t="s">
        <v>73</v>
      </c>
      <c r="B68" t="str">
        <f>HYPERLINK("https://www.suredividend.com/sure-analysis-research-database/","Spirit Realty Capital Inc")</f>
        <v>Spirit Realty Capital Inc</v>
      </c>
      <c r="C68" t="s">
        <v>6</v>
      </c>
      <c r="D68">
        <v>42.31</v>
      </c>
      <c r="E68">
        <v>6.1404701708163013E-2</v>
      </c>
    </row>
    <row r="69" spans="1:5" hidden="1" x14ac:dyDescent="0.25">
      <c r="A69" t="s">
        <v>74</v>
      </c>
      <c r="B69" t="str">
        <f>HYPERLINK("https://www.suredividend.com/sure-analysis-CCI/","Crown Castle Inc")</f>
        <v>Crown Castle Inc</v>
      </c>
      <c r="C69" t="s">
        <v>6</v>
      </c>
      <c r="D69">
        <v>102.575</v>
      </c>
      <c r="E69">
        <v>6.1028515720204728E-2</v>
      </c>
    </row>
    <row r="70" spans="1:5" hidden="1" x14ac:dyDescent="0.25">
      <c r="A70" t="s">
        <v>75</v>
      </c>
      <c r="B70" t="str">
        <f>HYPERLINK("https://www.suredividend.com/sure-analysis-DOC/","Healthpeak Properties Inc.")</f>
        <v>Healthpeak Properties Inc.</v>
      </c>
      <c r="C70" t="s">
        <v>6</v>
      </c>
      <c r="D70">
        <v>19.795000000000002</v>
      </c>
      <c r="E70">
        <v>6.0621369032583979E-2</v>
      </c>
    </row>
    <row r="71" spans="1:5" hidden="1" x14ac:dyDescent="0.25">
      <c r="A71" t="s">
        <v>76</v>
      </c>
      <c r="B71" t="str">
        <f>HYPERLINK("https://www.suredividend.com/sure-analysis-O/","Realty Income Corp.")</f>
        <v>Realty Income Corp.</v>
      </c>
      <c r="C71" t="s">
        <v>6</v>
      </c>
      <c r="D71">
        <v>53.32</v>
      </c>
      <c r="E71">
        <v>5.9077269317329331E-2</v>
      </c>
    </row>
    <row r="72" spans="1:5" hidden="1" x14ac:dyDescent="0.25">
      <c r="A72" t="s">
        <v>77</v>
      </c>
      <c r="B72" t="str">
        <f>HYPERLINK("https://www.suredividend.com/sure-analysis-LXP/","LXP Industrial Trust")</f>
        <v>LXP Industrial Trust</v>
      </c>
      <c r="C72" t="s">
        <v>6</v>
      </c>
      <c r="D72">
        <v>8.9450000000000003</v>
      </c>
      <c r="E72">
        <v>5.8133035215204028E-2</v>
      </c>
    </row>
    <row r="73" spans="1:5" hidden="1" x14ac:dyDescent="0.25">
      <c r="A73" t="s">
        <v>78</v>
      </c>
      <c r="B73" t="str">
        <f>HYPERLINK("https://www.suredividend.com/sure-analysis-BRT/","BRT Apartments Corp")</f>
        <v>BRT Apartments Corp</v>
      </c>
      <c r="C73" t="s">
        <v>6</v>
      </c>
      <c r="D73">
        <v>17.3</v>
      </c>
      <c r="E73">
        <v>5.7803468208092477E-2</v>
      </c>
    </row>
    <row r="74" spans="1:5" hidden="1" x14ac:dyDescent="0.25">
      <c r="A74" t="s">
        <v>79</v>
      </c>
      <c r="B74" t="str">
        <f>HYPERLINK("https://www.suredividend.com/sure-analysis-VICI/","VICI Properties Inc")</f>
        <v>VICI Properties Inc</v>
      </c>
      <c r="C74" t="s">
        <v>6</v>
      </c>
      <c r="D74">
        <v>28.86</v>
      </c>
      <c r="E74">
        <v>5.7519057519057518E-2</v>
      </c>
    </row>
    <row r="75" spans="1:5" hidden="1" x14ac:dyDescent="0.25">
      <c r="A75" t="s">
        <v>80</v>
      </c>
      <c r="B75" t="str">
        <f>HYPERLINK("https://www.suredividend.com/sure-analysis-UMH/","UMH Properties Inc")</f>
        <v>UMH Properties Inc</v>
      </c>
      <c r="C75" t="s">
        <v>6</v>
      </c>
      <c r="D75">
        <v>15.01</v>
      </c>
      <c r="E75">
        <v>5.7295136575616253E-2</v>
      </c>
    </row>
    <row r="76" spans="1:5" hidden="1" x14ac:dyDescent="0.25">
      <c r="A76" t="s">
        <v>81</v>
      </c>
      <c r="B76" t="str">
        <f>HYPERLINK("https://www.suredividend.com/sure-analysis-research-database/","Global Self Storage Inc")</f>
        <v>Global Self Storage Inc</v>
      </c>
      <c r="C76" t="s">
        <v>6</v>
      </c>
      <c r="D76">
        <v>4.84</v>
      </c>
      <c r="E76">
        <v>5.7102958948914012E-2</v>
      </c>
    </row>
    <row r="77" spans="1:5" hidden="1" x14ac:dyDescent="0.25">
      <c r="A77" t="s">
        <v>82</v>
      </c>
      <c r="B77" t="str">
        <f>HYPERLINK("https://www.suredividend.com/sure-analysis-FCPT/","Four Corners Property Trust Inc")</f>
        <v>Four Corners Property Trust Inc</v>
      </c>
      <c r="C77" t="s">
        <v>6</v>
      </c>
      <c r="D77">
        <v>24.73</v>
      </c>
      <c r="E77">
        <v>5.6611403154063877E-2</v>
      </c>
    </row>
    <row r="78" spans="1:5" hidden="1" x14ac:dyDescent="0.25">
      <c r="A78" t="s">
        <v>83</v>
      </c>
      <c r="B78" t="str">
        <f>HYPERLINK("https://www.suredividend.com/sure-analysis-NHI/","National Health Investors, Inc.")</f>
        <v>National Health Investors, Inc.</v>
      </c>
      <c r="C78" t="s">
        <v>6</v>
      </c>
      <c r="D78">
        <v>64.63</v>
      </c>
      <c r="E78">
        <v>5.5701686523286408E-2</v>
      </c>
    </row>
    <row r="79" spans="1:5" hidden="1" x14ac:dyDescent="0.25">
      <c r="A79" t="s">
        <v>84</v>
      </c>
      <c r="B79" t="str">
        <f>HYPERLINK("https://www.suredividend.com/sure-analysis-research-database/","Urstadt Biddle Properties, Inc.")</f>
        <v>Urstadt Biddle Properties, Inc.</v>
      </c>
      <c r="C79" t="s">
        <v>6</v>
      </c>
      <c r="D79">
        <v>21.14</v>
      </c>
      <c r="E79">
        <v>5.5464129916136001E-2</v>
      </c>
    </row>
    <row r="80" spans="1:5" hidden="1" x14ac:dyDescent="0.25">
      <c r="A80" t="s">
        <v>85</v>
      </c>
      <c r="B80" t="str">
        <f>HYPERLINK("https://www.suredividend.com/sure-analysis-NSA/","National Storage Affiliates Trust")</f>
        <v>National Storage Affiliates Trust</v>
      </c>
      <c r="C80" t="s">
        <v>6</v>
      </c>
      <c r="D80">
        <v>40.75</v>
      </c>
      <c r="E80">
        <v>5.4969325153374243E-2</v>
      </c>
    </row>
    <row r="81" spans="1:5" hidden="1" x14ac:dyDescent="0.25">
      <c r="A81" t="s">
        <v>86</v>
      </c>
      <c r="B81" t="str">
        <f>HYPERLINK("https://www.suredividend.com/sure-analysis-CUZ/","Cousins Properties Inc.")</f>
        <v>Cousins Properties Inc.</v>
      </c>
      <c r="C81" t="s">
        <v>6</v>
      </c>
      <c r="D81">
        <v>23.48</v>
      </c>
      <c r="E81">
        <v>5.4514480408858597E-2</v>
      </c>
    </row>
    <row r="82" spans="1:5" hidden="1" x14ac:dyDescent="0.25">
      <c r="A82" t="s">
        <v>87</v>
      </c>
      <c r="B82" t="str">
        <f>HYPERLINK("https://www.suredividend.com/sure-analysis-DEI/","Douglas Emmett Inc")</f>
        <v>Douglas Emmett Inc</v>
      </c>
      <c r="C82" t="s">
        <v>6</v>
      </c>
      <c r="D82">
        <v>13.955</v>
      </c>
      <c r="E82">
        <v>5.4460766750268723E-2</v>
      </c>
    </row>
    <row r="83" spans="1:5" hidden="1" x14ac:dyDescent="0.25">
      <c r="A83" t="s">
        <v>88</v>
      </c>
      <c r="B83" t="str">
        <f>HYPERLINK("https://www.suredividend.com/sure-analysis-NNN/","NNN REIT Inc")</f>
        <v>NNN REIT Inc</v>
      </c>
      <c r="C83" t="s">
        <v>6</v>
      </c>
      <c r="D83">
        <v>42.6</v>
      </c>
      <c r="E83">
        <v>5.3051643192488257E-2</v>
      </c>
    </row>
    <row r="84" spans="1:5" hidden="1" x14ac:dyDescent="0.25">
      <c r="A84" t="s">
        <v>89</v>
      </c>
      <c r="B84" t="str">
        <f>HYPERLINK("https://www.suredividend.com/sure-analysis-research-database/","Alexander &amp; Baldwin Inc.")</f>
        <v>Alexander &amp; Baldwin Inc.</v>
      </c>
      <c r="C84" t="s">
        <v>6</v>
      </c>
      <c r="D84">
        <v>16.45</v>
      </c>
      <c r="E84">
        <v>5.2776462745955002E-2</v>
      </c>
    </row>
    <row r="85" spans="1:5" hidden="1" x14ac:dyDescent="0.25">
      <c r="A85" t="s">
        <v>90</v>
      </c>
      <c r="B85" t="str">
        <f>HYPERLINK("https://www.suredividend.com/sure-analysis-SLG/","SL Green Realty Corp.")</f>
        <v>SL Green Realty Corp.</v>
      </c>
      <c r="C85" t="s">
        <v>6</v>
      </c>
      <c r="D85">
        <v>57.42</v>
      </c>
      <c r="E85">
        <v>5.2246603970741899E-2</v>
      </c>
    </row>
    <row r="86" spans="1:5" hidden="1" x14ac:dyDescent="0.25">
      <c r="A86" t="s">
        <v>91</v>
      </c>
      <c r="B86" t="str">
        <f>HYPERLINK("https://www.suredividend.com/sure-analysis-SPG/","Simon Property Group, Inc.")</f>
        <v>Simon Property Group, Inc.</v>
      </c>
      <c r="C86" t="s">
        <v>6</v>
      </c>
      <c r="D86">
        <v>153.845</v>
      </c>
      <c r="E86">
        <v>5.2000390002925022E-2</v>
      </c>
    </row>
    <row r="87" spans="1:5" hidden="1" x14ac:dyDescent="0.25">
      <c r="A87" t="s">
        <v>92</v>
      </c>
      <c r="B87" t="str">
        <f>HYPERLINK("https://www.suredividend.com/sure-analysis-KIM/","Kimco Realty Corporation")</f>
        <v>Kimco Realty Corporation</v>
      </c>
      <c r="C87" t="s">
        <v>6</v>
      </c>
      <c r="D87">
        <v>18.75</v>
      </c>
      <c r="E87">
        <v>5.1200000000000002E-2</v>
      </c>
    </row>
    <row r="88" spans="1:5" hidden="1" x14ac:dyDescent="0.25">
      <c r="A88" t="s">
        <v>93</v>
      </c>
      <c r="B88" t="str">
        <f>HYPERLINK("https://www.suredividend.com/sure-analysis-HASI/","Hannon Armstrong Sustainable Infrastructure capital Inc")</f>
        <v>Hannon Armstrong Sustainable Infrastructure capital Inc</v>
      </c>
      <c r="C88" t="s">
        <v>6</v>
      </c>
      <c r="D88">
        <v>33.1</v>
      </c>
      <c r="E88">
        <v>5.0151057401812693E-2</v>
      </c>
    </row>
    <row r="89" spans="1:5" hidden="1" x14ac:dyDescent="0.25">
      <c r="A89" t="s">
        <v>94</v>
      </c>
      <c r="B89" t="str">
        <f>HYPERLINK("https://www.suredividend.com/sure-analysis-research-database/","Urstadt Biddle Properties, Inc.")</f>
        <v>Urstadt Biddle Properties, Inc.</v>
      </c>
      <c r="C89" t="s">
        <v>6</v>
      </c>
      <c r="D89">
        <v>21.21</v>
      </c>
      <c r="E89">
        <v>4.9834646431774002E-2</v>
      </c>
    </row>
    <row r="90" spans="1:5" hidden="1" x14ac:dyDescent="0.25">
      <c r="A90" t="s">
        <v>95</v>
      </c>
      <c r="B90" t="str">
        <f>HYPERLINK("https://www.suredividend.com/sure-analysis-NXRT/","NexPoint Residential Trust Inc")</f>
        <v>NexPoint Residential Trust Inc</v>
      </c>
      <c r="C90" t="s">
        <v>6</v>
      </c>
      <c r="D90">
        <v>37.17</v>
      </c>
      <c r="E90">
        <v>4.9771320957761628E-2</v>
      </c>
    </row>
    <row r="91" spans="1:5" hidden="1" x14ac:dyDescent="0.25">
      <c r="A91" t="s">
        <v>96</v>
      </c>
      <c r="B91" t="str">
        <f>HYPERLINK("https://www.suredividend.com/sure-analysis-NTST/","Netstreit Corp")</f>
        <v>Netstreit Corp</v>
      </c>
      <c r="C91" t="s">
        <v>22</v>
      </c>
      <c r="D91">
        <v>16.52</v>
      </c>
      <c r="E91">
        <v>4.9636803874092007E-2</v>
      </c>
    </row>
    <row r="92" spans="1:5" hidden="1" x14ac:dyDescent="0.25">
      <c r="A92" t="s">
        <v>97</v>
      </c>
      <c r="B92" t="str">
        <f>HYPERLINK("https://www.suredividend.com/sure-analysis-ADC/","Agree Realty Corp.")</f>
        <v>Agree Realty Corp.</v>
      </c>
      <c r="C92" t="s">
        <v>6</v>
      </c>
      <c r="D92">
        <v>61.46</v>
      </c>
      <c r="E92">
        <v>4.9463065408395707E-2</v>
      </c>
    </row>
    <row r="93" spans="1:5" hidden="1" x14ac:dyDescent="0.25">
      <c r="A93" t="s">
        <v>98</v>
      </c>
      <c r="B93" t="str">
        <f>HYPERLINK("https://www.suredividend.com/sure-analysis-research-database/","MGM Growth Properties LLC")</f>
        <v>MGM Growth Properties LLC</v>
      </c>
      <c r="C93" t="s">
        <v>6</v>
      </c>
      <c r="D93">
        <v>41.64</v>
      </c>
      <c r="E93">
        <v>4.9212831491678002E-2</v>
      </c>
    </row>
    <row r="94" spans="1:5" hidden="1" x14ac:dyDescent="0.25">
      <c r="A94" t="s">
        <v>99</v>
      </c>
      <c r="B94" t="str">
        <f>HYPERLINK("https://www.suredividend.com/sure-analysis-research-database/","Weingarten Realty Investors")</f>
        <v>Weingarten Realty Investors</v>
      </c>
      <c r="C94" t="s">
        <v>6</v>
      </c>
      <c r="D94">
        <v>31.44</v>
      </c>
      <c r="E94">
        <v>4.9146813288632997E-2</v>
      </c>
    </row>
    <row r="95" spans="1:5" hidden="1" x14ac:dyDescent="0.25">
      <c r="A95" t="s">
        <v>100</v>
      </c>
      <c r="B95" t="str">
        <f>HYPERLINK("https://www.suredividend.com/sure-analysis-BRX/","Brixmor Property Group Inc")</f>
        <v>Brixmor Property Group Inc</v>
      </c>
      <c r="C95" t="s">
        <v>6</v>
      </c>
      <c r="D95">
        <v>22.62</v>
      </c>
      <c r="E95">
        <v>4.8187444739168882E-2</v>
      </c>
    </row>
    <row r="96" spans="1:5" hidden="1" x14ac:dyDescent="0.25">
      <c r="A96" t="s">
        <v>101</v>
      </c>
      <c r="B96" t="str">
        <f>HYPERLINK("https://www.suredividend.com/sure-analysis-CUBE/","CubeSmart")</f>
        <v>CubeSmart</v>
      </c>
      <c r="C96" t="s">
        <v>6</v>
      </c>
      <c r="D96">
        <v>44.41</v>
      </c>
      <c r="E96">
        <v>4.5935600090069813E-2</v>
      </c>
    </row>
    <row r="97" spans="1:5" hidden="1" x14ac:dyDescent="0.25">
      <c r="A97" t="s">
        <v>102</v>
      </c>
      <c r="B97" t="str">
        <f>HYPERLINK("https://www.suredividend.com/sure-analysis-PLYM/","Plymouth Industrial Reit Inc")</f>
        <v>Plymouth Industrial Reit Inc</v>
      </c>
      <c r="C97" t="s">
        <v>6</v>
      </c>
      <c r="D97">
        <v>21.02</v>
      </c>
      <c r="E97">
        <v>4.5670789724072312E-2</v>
      </c>
    </row>
    <row r="98" spans="1:5" hidden="1" x14ac:dyDescent="0.25">
      <c r="A98" t="s">
        <v>103</v>
      </c>
      <c r="B98" t="str">
        <f>HYPERLINK("https://www.suredividend.com/sure-analysis-CTRE/","CareTrust REIT Inc")</f>
        <v>CareTrust REIT Inc</v>
      </c>
      <c r="C98" t="s">
        <v>6</v>
      </c>
      <c r="D98">
        <v>25.61</v>
      </c>
      <c r="E98">
        <v>4.5294806716126512E-2</v>
      </c>
    </row>
    <row r="99" spans="1:5" hidden="1" x14ac:dyDescent="0.25">
      <c r="A99" t="s">
        <v>104</v>
      </c>
      <c r="B99" t="str">
        <f>HYPERLINK("https://www.suredividend.com/sure-analysis-KRG/","Kite Realty Group Trust")</f>
        <v>Kite Realty Group Trust</v>
      </c>
      <c r="C99" t="s">
        <v>6</v>
      </c>
      <c r="D99">
        <v>22.62</v>
      </c>
      <c r="E99">
        <v>4.4208664898320073E-2</v>
      </c>
    </row>
    <row r="100" spans="1:5" hidden="1" x14ac:dyDescent="0.25">
      <c r="A100" t="s">
        <v>105</v>
      </c>
      <c r="B100" t="str">
        <f>HYPERLINK("https://www.suredividend.com/sure-analysis-ARE/","Alexandria Real Estate Equities Inc.")</f>
        <v>Alexandria Real Estate Equities Inc.</v>
      </c>
      <c r="C100" t="s">
        <v>6</v>
      </c>
      <c r="D100">
        <v>118.93</v>
      </c>
      <c r="E100">
        <v>4.3723198520137903E-2</v>
      </c>
    </row>
    <row r="101" spans="1:5" hidden="1" x14ac:dyDescent="0.25">
      <c r="A101" t="s">
        <v>106</v>
      </c>
      <c r="B101" t="str">
        <f>HYPERLINK("https://www.suredividend.com/sure-analysis-MAC/","Macerich Co.")</f>
        <v>Macerich Co.</v>
      </c>
      <c r="C101" t="s">
        <v>6</v>
      </c>
      <c r="D101">
        <v>15.62</v>
      </c>
      <c r="E101">
        <v>4.3533930857874527E-2</v>
      </c>
    </row>
    <row r="102" spans="1:5" hidden="1" x14ac:dyDescent="0.25">
      <c r="A102" t="s">
        <v>107</v>
      </c>
      <c r="B102" t="str">
        <f>HYPERLINK("https://www.suredividend.com/sure-analysis-research-database/","Summit Hotel Properties Inc")</f>
        <v>Summit Hotel Properties Inc</v>
      </c>
      <c r="C102" t="s">
        <v>6</v>
      </c>
      <c r="D102">
        <v>6.09</v>
      </c>
      <c r="E102">
        <v>4.3526704314721998E-2</v>
      </c>
    </row>
    <row r="103" spans="1:5" hidden="1" x14ac:dyDescent="0.25">
      <c r="A103" t="s">
        <v>108</v>
      </c>
      <c r="B103" t="str">
        <f>HYPERLINK("https://www.suredividend.com/sure-analysis-REG/","Regency Centers Corporation")</f>
        <v>Regency Centers Corporation</v>
      </c>
      <c r="C103" t="s">
        <v>6</v>
      </c>
      <c r="D103">
        <v>61.65</v>
      </c>
      <c r="E103">
        <v>4.347120843471209E-2</v>
      </c>
    </row>
    <row r="104" spans="1:5" hidden="1" x14ac:dyDescent="0.25">
      <c r="A104" t="s">
        <v>109</v>
      </c>
      <c r="B104" t="str">
        <f>HYPERLINK("https://www.suredividend.com/sure-analysis-LAMR/","Lamar Advertising Co")</f>
        <v>Lamar Advertising Co</v>
      </c>
      <c r="C104" t="s">
        <v>6</v>
      </c>
      <c r="D104">
        <v>119.86</v>
      </c>
      <c r="E104">
        <v>4.3383947939262472E-2</v>
      </c>
    </row>
    <row r="105" spans="1:5" hidden="1" x14ac:dyDescent="0.25">
      <c r="A105" t="s">
        <v>110</v>
      </c>
      <c r="B105" t="str">
        <f>HYPERLINK("https://www.suredividend.com/sure-analysis-research-database/","Centerspace")</f>
        <v>Centerspace</v>
      </c>
      <c r="C105" t="s">
        <v>22</v>
      </c>
      <c r="D105">
        <v>68.025000000000006</v>
      </c>
      <c r="E105">
        <v>4.3325170011185E-2</v>
      </c>
    </row>
    <row r="106" spans="1:5" hidden="1" x14ac:dyDescent="0.25">
      <c r="A106" t="s">
        <v>111</v>
      </c>
      <c r="B106" t="str">
        <f>HYPERLINK("https://www.suredividend.com/sure-analysis-PSA/","Public Storage.")</f>
        <v>Public Storage.</v>
      </c>
      <c r="C106" t="s">
        <v>6</v>
      </c>
      <c r="D106">
        <v>279.14999999999998</v>
      </c>
      <c r="E106">
        <v>4.2987641053197211E-2</v>
      </c>
    </row>
    <row r="107" spans="1:5" hidden="1" x14ac:dyDescent="0.25">
      <c r="A107" t="s">
        <v>112</v>
      </c>
      <c r="B107" t="str">
        <f>HYPERLINK("https://www.suredividend.com/sure-analysis-research-database/","RPT Realty")</f>
        <v>RPT Realty</v>
      </c>
      <c r="C107" t="s">
        <v>6</v>
      </c>
      <c r="D107">
        <v>12.83</v>
      </c>
      <c r="E107">
        <v>4.2864678036946012E-2</v>
      </c>
    </row>
    <row r="108" spans="1:5" hidden="1" x14ac:dyDescent="0.25">
      <c r="A108" t="s">
        <v>113</v>
      </c>
      <c r="B108" t="str">
        <f>HYPERLINK("https://www.suredividend.com/sure-analysis-FRT/","Federal Realty Investment Trust.")</f>
        <v>Federal Realty Investment Trust.</v>
      </c>
      <c r="C108" t="s">
        <v>6</v>
      </c>
      <c r="D108">
        <v>102.265</v>
      </c>
      <c r="E108">
        <v>4.2634332371779202E-2</v>
      </c>
    </row>
    <row r="109" spans="1:5" hidden="1" x14ac:dyDescent="0.25">
      <c r="A109" t="s">
        <v>114</v>
      </c>
      <c r="B109" t="str">
        <f>HYPERLINK("https://www.suredividend.com/sure-analysis-research-database/","PotlatchDeltic Corp")</f>
        <v>PotlatchDeltic Corp</v>
      </c>
      <c r="C109" t="s">
        <v>6</v>
      </c>
      <c r="D109">
        <v>42.17</v>
      </c>
      <c r="E109">
        <v>4.2548961320956001E-2</v>
      </c>
    </row>
    <row r="110" spans="1:5" hidden="1" x14ac:dyDescent="0.25">
      <c r="A110" t="s">
        <v>115</v>
      </c>
      <c r="B110" t="str">
        <f>HYPERLINK("https://www.suredividend.com/sure-analysis-UDR/","UDR Inc")</f>
        <v>UDR Inc</v>
      </c>
      <c r="C110" t="s">
        <v>6</v>
      </c>
      <c r="D110">
        <v>40.03</v>
      </c>
      <c r="E110">
        <v>4.2468148888333737E-2</v>
      </c>
    </row>
    <row r="111" spans="1:5" hidden="1" x14ac:dyDescent="0.25">
      <c r="A111" t="s">
        <v>116</v>
      </c>
      <c r="B111" t="str">
        <f>HYPERLINK("https://www.suredividend.com/sure-analysis-MAA/","Mid-America Apartment Communities, Inc.")</f>
        <v>Mid-America Apartment Communities, Inc.</v>
      </c>
      <c r="C111" t="s">
        <v>6</v>
      </c>
      <c r="D111">
        <v>139.48500000000001</v>
      </c>
      <c r="E111">
        <v>4.2155070437681463E-2</v>
      </c>
    </row>
    <row r="112" spans="1:5" hidden="1" x14ac:dyDescent="0.25">
      <c r="A112" t="s">
        <v>117</v>
      </c>
      <c r="B112" t="str">
        <f>HYPERLINK("https://www.suredividend.com/sure-analysis-research-database/","Ryman Hospitality Properties Inc")</f>
        <v>Ryman Hospitality Properties Inc</v>
      </c>
      <c r="C112" t="s">
        <v>6</v>
      </c>
      <c r="D112">
        <v>101.05500000000001</v>
      </c>
      <c r="E112">
        <v>4.1918800257957002E-2</v>
      </c>
    </row>
    <row r="113" spans="1:5" hidden="1" x14ac:dyDescent="0.25">
      <c r="A113" t="s">
        <v>118</v>
      </c>
      <c r="B113" t="str">
        <f>HYPERLINK("https://www.suredividend.com/sure-analysis-EXR/","Extra Space Storage Inc.")</f>
        <v>Extra Space Storage Inc.</v>
      </c>
      <c r="C113" t="s">
        <v>6</v>
      </c>
      <c r="D113">
        <v>156.44999999999999</v>
      </c>
      <c r="E113">
        <v>4.1418983700862902E-2</v>
      </c>
    </row>
    <row r="114" spans="1:5" hidden="1" x14ac:dyDescent="0.25">
      <c r="A114" t="s">
        <v>119</v>
      </c>
      <c r="B114" t="str">
        <f>HYPERLINK("https://www.suredividend.com/sure-analysis-AKR/","Acadia Realty Trust")</f>
        <v>Acadia Realty Trust</v>
      </c>
      <c r="C114" t="s">
        <v>6</v>
      </c>
      <c r="D114">
        <v>17.454999999999998</v>
      </c>
      <c r="E114">
        <v>4.1248925809223722E-2</v>
      </c>
    </row>
    <row r="115" spans="1:5" hidden="1" x14ac:dyDescent="0.25">
      <c r="A115" t="s">
        <v>120</v>
      </c>
      <c r="B115" t="str">
        <f>HYPERLINK("https://www.suredividend.com/sure-analysis-STAG/","STAG Industrial Inc")</f>
        <v>STAG Industrial Inc</v>
      </c>
      <c r="C115" t="s">
        <v>6</v>
      </c>
      <c r="D115">
        <v>35.89</v>
      </c>
      <c r="E115">
        <v>4.1237113402061848E-2</v>
      </c>
    </row>
    <row r="116" spans="1:5" hidden="1" x14ac:dyDescent="0.25">
      <c r="A116" t="s">
        <v>121</v>
      </c>
      <c r="B116" t="str">
        <f>HYPERLINK("https://www.suredividend.com/sure-analysis-EPRT/","Essential Properties Realty Trust Inc")</f>
        <v>Essential Properties Realty Trust Inc</v>
      </c>
      <c r="C116" t="s">
        <v>6</v>
      </c>
      <c r="D116">
        <v>28.17</v>
      </c>
      <c r="E116">
        <v>4.1178558750443732E-2</v>
      </c>
    </row>
    <row r="117" spans="1:5" hidden="1" x14ac:dyDescent="0.25">
      <c r="A117" t="s">
        <v>122</v>
      </c>
      <c r="B117" t="str">
        <f>HYPERLINK("https://www.suredividend.com/sure-analysis-EQR/","Equity Residential Properties Trust")</f>
        <v>Equity Residential Properties Trust</v>
      </c>
      <c r="C117" t="s">
        <v>6</v>
      </c>
      <c r="D117">
        <v>66.515000000000001</v>
      </c>
      <c r="E117">
        <v>4.0592347590768997E-2</v>
      </c>
    </row>
    <row r="118" spans="1:5" hidden="1" x14ac:dyDescent="0.25">
      <c r="A118" t="s">
        <v>123</v>
      </c>
      <c r="B118" t="str">
        <f>HYPERLINK("https://www.suredividend.com/sure-analysis-research-database/","Host Hotels &amp; Resorts Inc")</f>
        <v>Host Hotels &amp; Resorts Inc</v>
      </c>
      <c r="C118" t="s">
        <v>6</v>
      </c>
      <c r="D118">
        <v>18.425000000000001</v>
      </c>
      <c r="E118">
        <v>3.9748453796494013E-2</v>
      </c>
    </row>
    <row r="119" spans="1:5" hidden="1" x14ac:dyDescent="0.25">
      <c r="A119" t="s">
        <v>124</v>
      </c>
      <c r="B119" t="str">
        <f>HYPERLINK("https://www.suredividend.com/sure-analysis-SKT/","Tanger Inc.")</f>
        <v>Tanger Inc.</v>
      </c>
      <c r="C119" t="s">
        <v>6</v>
      </c>
      <c r="D119">
        <v>27.96</v>
      </c>
      <c r="E119">
        <v>3.9341917024320459E-2</v>
      </c>
    </row>
    <row r="120" spans="1:5" hidden="1" x14ac:dyDescent="0.25">
      <c r="A120" t="s">
        <v>125</v>
      </c>
      <c r="B120" t="str">
        <f>HYPERLINK("https://www.suredividend.com/sure-analysis-research-database/","RLJ Lodging Trust")</f>
        <v>RLJ Lodging Trust</v>
      </c>
      <c r="C120" t="s">
        <v>6</v>
      </c>
      <c r="D120">
        <v>9.94</v>
      </c>
      <c r="E120">
        <v>3.8890203471715998E-2</v>
      </c>
    </row>
    <row r="121" spans="1:5" hidden="1" x14ac:dyDescent="0.25">
      <c r="A121" t="s">
        <v>126</v>
      </c>
      <c r="B121" t="str">
        <f>HYPERLINK("https://www.suredividend.com/sure-analysis-SAFE/","Safehold Inc.")</f>
        <v>Safehold Inc.</v>
      </c>
      <c r="C121" t="s">
        <v>6</v>
      </c>
      <c r="D121">
        <v>18.37</v>
      </c>
      <c r="E121">
        <v>3.8649972781709313E-2</v>
      </c>
    </row>
    <row r="122" spans="1:5" hidden="1" x14ac:dyDescent="0.25">
      <c r="A122" t="s">
        <v>127</v>
      </c>
      <c r="B122" t="str">
        <f>HYPERLINK("https://www.suredividend.com/sure-analysis-UE/","Urban Edge Properties")</f>
        <v>Urban Edge Properties</v>
      </c>
      <c r="C122" t="s">
        <v>6</v>
      </c>
      <c r="D122">
        <v>17.739999999999998</v>
      </c>
      <c r="E122">
        <v>3.8331454340473511E-2</v>
      </c>
    </row>
    <row r="123" spans="1:5" hidden="1" x14ac:dyDescent="0.25">
      <c r="A123" t="s">
        <v>128</v>
      </c>
      <c r="B123" t="str">
        <f>HYPERLINK("https://www.suredividend.com/sure-analysis-CPT/","Camden Property Trust")</f>
        <v>Camden Property Trust</v>
      </c>
      <c r="C123" t="s">
        <v>6</v>
      </c>
      <c r="D123">
        <v>108.58499999999999</v>
      </c>
      <c r="E123">
        <v>3.7942625592853531E-2</v>
      </c>
    </row>
    <row r="124" spans="1:5" hidden="1" x14ac:dyDescent="0.25">
      <c r="A124" t="s">
        <v>129</v>
      </c>
      <c r="B124" t="str">
        <f>HYPERLINK("https://www.suredividend.com/sure-analysis-CIM/","Chimera Investment Corp")</f>
        <v>Chimera Investment Corp</v>
      </c>
      <c r="C124" t="s">
        <v>6</v>
      </c>
      <c r="D124">
        <v>11.805</v>
      </c>
      <c r="E124">
        <v>3.727234222786955E-2</v>
      </c>
    </row>
    <row r="125" spans="1:5" hidden="1" x14ac:dyDescent="0.25">
      <c r="A125" t="s">
        <v>130</v>
      </c>
      <c r="B125" t="str">
        <f>HYPERLINK("https://www.suredividend.com/sure-analysis-research-database/","Hudson Pacific Properties Inc")</f>
        <v>Hudson Pacific Properties Inc</v>
      </c>
      <c r="C125" t="s">
        <v>6</v>
      </c>
      <c r="D125">
        <v>5.46</v>
      </c>
      <c r="E125">
        <v>3.7261308356190001E-2</v>
      </c>
    </row>
    <row r="126" spans="1:5" hidden="1" x14ac:dyDescent="0.25">
      <c r="A126" t="s">
        <v>131</v>
      </c>
      <c r="B126" t="str">
        <f>HYPERLINK("https://www.suredividend.com/sure-analysis-RYN/","Rayonier Inc.")</f>
        <v>Rayonier Inc.</v>
      </c>
      <c r="C126" t="s">
        <v>6</v>
      </c>
      <c r="D126">
        <v>30.61</v>
      </c>
      <c r="E126">
        <v>3.7242731133616459E-2</v>
      </c>
    </row>
    <row r="127" spans="1:5" hidden="1" x14ac:dyDescent="0.25">
      <c r="A127" t="s">
        <v>132</v>
      </c>
      <c r="B127" t="str">
        <f>HYPERLINK("https://www.suredividend.com/sure-analysis-ESS/","Essex Property Trust, Inc.")</f>
        <v>Essex Property Trust, Inc.</v>
      </c>
      <c r="C127" t="s">
        <v>6</v>
      </c>
      <c r="D127">
        <v>265.64</v>
      </c>
      <c r="E127">
        <v>3.6892034332178893E-2</v>
      </c>
    </row>
    <row r="128" spans="1:5" hidden="1" x14ac:dyDescent="0.25">
      <c r="A128" t="s">
        <v>133</v>
      </c>
      <c r="B128" t="str">
        <f>HYPERLINK("https://www.suredividend.com/sure-analysis-PECO/","Phillips Edison &amp; Company Inc")</f>
        <v>Phillips Edison &amp; Company Inc</v>
      </c>
      <c r="C128" t="s">
        <v>22</v>
      </c>
      <c r="D128">
        <v>32.125</v>
      </c>
      <c r="E128">
        <v>3.6420233463035023E-2</v>
      </c>
    </row>
    <row r="129" spans="1:5" hidden="1" x14ac:dyDescent="0.25">
      <c r="A129" t="s">
        <v>134</v>
      </c>
      <c r="B129" t="str">
        <f>HYPERLINK("https://www.suredividend.com/sure-analysis-REXR/","Rexford Industrial Realty Inc")</f>
        <v>Rexford Industrial Realty Inc</v>
      </c>
      <c r="C129" t="s">
        <v>6</v>
      </c>
      <c r="D129">
        <v>46.01</v>
      </c>
      <c r="E129">
        <v>3.6296457291893069E-2</v>
      </c>
    </row>
    <row r="130" spans="1:5" hidden="1" x14ac:dyDescent="0.25">
      <c r="A130" t="s">
        <v>135</v>
      </c>
      <c r="B130" t="str">
        <f>HYPERLINK("https://www.suredividend.com/sure-analysis-research-database/","Store Capital Corp")</f>
        <v>Store Capital Corp</v>
      </c>
      <c r="C130" t="s">
        <v>6</v>
      </c>
      <c r="D130">
        <v>32.21</v>
      </c>
      <c r="E130">
        <v>3.6159915256518002E-2</v>
      </c>
    </row>
    <row r="131" spans="1:5" hidden="1" x14ac:dyDescent="0.25">
      <c r="A131" t="s">
        <v>136</v>
      </c>
      <c r="B131" t="str">
        <f>HYPERLINK("https://www.suredividend.com/sure-analysis-VTR/","Ventas Inc")</f>
        <v>Ventas Inc</v>
      </c>
      <c r="C131" t="s">
        <v>6</v>
      </c>
      <c r="D131">
        <v>50.4</v>
      </c>
      <c r="E131">
        <v>3.5714285714285719E-2</v>
      </c>
    </row>
    <row r="132" spans="1:5" hidden="1" x14ac:dyDescent="0.25">
      <c r="A132" t="s">
        <v>137</v>
      </c>
      <c r="B132" t="str">
        <f>HYPERLINK("https://www.suredividend.com/sure-analysis-research-database/","InvenTrust Properties Corp")</f>
        <v>InvenTrust Properties Corp</v>
      </c>
      <c r="C132" t="s">
        <v>22</v>
      </c>
      <c r="D132">
        <v>24.16</v>
      </c>
      <c r="E132">
        <v>3.5642873123674E-2</v>
      </c>
    </row>
    <row r="133" spans="1:5" hidden="1" x14ac:dyDescent="0.25">
      <c r="A133" t="s">
        <v>138</v>
      </c>
      <c r="B133" t="str">
        <f>HYPERLINK("https://www.suredividend.com/sure-analysis-research-database/","SITE Centers Corp")</f>
        <v>SITE Centers Corp</v>
      </c>
      <c r="C133" t="s">
        <v>6</v>
      </c>
      <c r="D133">
        <v>14.62</v>
      </c>
      <c r="E133">
        <v>3.5613662357501012E-2</v>
      </c>
    </row>
    <row r="134" spans="1:5" hidden="1" x14ac:dyDescent="0.25">
      <c r="A134" t="s">
        <v>139</v>
      </c>
      <c r="B134" t="str">
        <f>HYPERLINK("https://www.suredividend.com/sure-analysis-IRT/","Independence Realty Trust Inc")</f>
        <v>Independence Realty Trust Inc</v>
      </c>
      <c r="C134" t="s">
        <v>6</v>
      </c>
      <c r="D134">
        <v>18.079999999999998</v>
      </c>
      <c r="E134">
        <v>3.5398230088495582E-2</v>
      </c>
    </row>
    <row r="135" spans="1:5" hidden="1" x14ac:dyDescent="0.25">
      <c r="A135" t="s">
        <v>140</v>
      </c>
      <c r="B135" t="str">
        <f>HYPERLINK("https://www.suredividend.com/sure-analysis-research-database/","VEREIT Inc")</f>
        <v>VEREIT Inc</v>
      </c>
      <c r="C135" t="s">
        <v>6</v>
      </c>
      <c r="D135">
        <v>50.146000000000001</v>
      </c>
      <c r="E135">
        <v>3.4690257484615003E-2</v>
      </c>
    </row>
    <row r="136" spans="1:5" hidden="1" x14ac:dyDescent="0.25">
      <c r="A136" t="s">
        <v>141</v>
      </c>
      <c r="B136" t="str">
        <f>HYPERLINK("https://www.suredividend.com/sure-analysis-research-database/","Apartment Income REIT Corp")</f>
        <v>Apartment Income REIT Corp</v>
      </c>
      <c r="C136" t="s">
        <v>22</v>
      </c>
      <c r="D136">
        <v>38.825000000000003</v>
      </c>
      <c r="E136">
        <v>3.4354427950092997E-2</v>
      </c>
    </row>
    <row r="137" spans="1:5" hidden="1" x14ac:dyDescent="0.25">
      <c r="A137" t="s">
        <v>142</v>
      </c>
      <c r="B137" t="str">
        <f>HYPERLINK("https://www.suredividend.com/sure-analysis-AVB/","Avalonbay Communities Inc.")</f>
        <v>Avalonbay Communities Inc.</v>
      </c>
      <c r="C137" t="s">
        <v>6</v>
      </c>
      <c r="D137">
        <v>200.39500000000001</v>
      </c>
      <c r="E137">
        <v>3.3932982359839312E-2</v>
      </c>
    </row>
    <row r="138" spans="1:5" hidden="1" x14ac:dyDescent="0.25">
      <c r="A138" t="s">
        <v>143</v>
      </c>
      <c r="B138" t="str">
        <f>HYPERLINK("https://www.suredividend.com/sure-analysis-research-database/","Chatham Lodging Trust")</f>
        <v>Chatham Lodging Trust</v>
      </c>
      <c r="C138" t="s">
        <v>6</v>
      </c>
      <c r="D138">
        <v>8.52</v>
      </c>
      <c r="E138">
        <v>3.3550040793888E-2</v>
      </c>
    </row>
    <row r="139" spans="1:5" hidden="1" x14ac:dyDescent="0.25">
      <c r="A139" t="s">
        <v>144</v>
      </c>
      <c r="B139" t="str">
        <f>HYPERLINK("https://www.suredividend.com/sure-analysis-PLD/","Prologis Inc")</f>
        <v>Prologis Inc</v>
      </c>
      <c r="C139" t="s">
        <v>6</v>
      </c>
      <c r="D139">
        <v>114.6</v>
      </c>
      <c r="E139">
        <v>3.3507853403141358E-2</v>
      </c>
    </row>
    <row r="140" spans="1:5" hidden="1" x14ac:dyDescent="0.25">
      <c r="A140" t="s">
        <v>145</v>
      </c>
      <c r="B140" t="str">
        <f>HYPERLINK("https://www.suredividend.com/sure-analysis-COLD/","Americold Realty Trust Inc")</f>
        <v>Americold Realty Trust Inc</v>
      </c>
      <c r="C140" t="s">
        <v>6</v>
      </c>
      <c r="D140">
        <v>26.73</v>
      </c>
      <c r="E140">
        <v>3.292181069958848E-2</v>
      </c>
    </row>
    <row r="141" spans="1:5" hidden="1" x14ac:dyDescent="0.25">
      <c r="A141" t="s">
        <v>146</v>
      </c>
      <c r="B141" t="str">
        <f>HYPERLINK("https://www.suredividend.com/sure-analysis-AMT/","American Tower Corp.")</f>
        <v>American Tower Corp.</v>
      </c>
      <c r="C141" t="s">
        <v>6</v>
      </c>
      <c r="D141">
        <v>198.155</v>
      </c>
      <c r="E141">
        <v>3.2701672932805133E-2</v>
      </c>
    </row>
    <row r="142" spans="1:5" hidden="1" x14ac:dyDescent="0.25">
      <c r="A142" t="s">
        <v>147</v>
      </c>
      <c r="B142" t="str">
        <f>HYPERLINK("https://www.suredividend.com/sure-analysis-research-database/","Life Storage Inc")</f>
        <v>Life Storage Inc</v>
      </c>
      <c r="C142" t="s">
        <v>6</v>
      </c>
      <c r="D142">
        <v>133.1</v>
      </c>
      <c r="E142">
        <v>3.2499886804601003E-2</v>
      </c>
    </row>
    <row r="143" spans="1:5" hidden="1" x14ac:dyDescent="0.25">
      <c r="A143" t="s">
        <v>148</v>
      </c>
      <c r="B143" t="str">
        <f>HYPERLINK("https://www.suredividend.com/sure-analysis-research-database/","Columbia Property Trust Inc")</f>
        <v>Columbia Property Trust Inc</v>
      </c>
      <c r="C143" t="s">
        <v>6</v>
      </c>
      <c r="D143">
        <v>19.28</v>
      </c>
      <c r="E143">
        <v>3.2276797496104001E-2</v>
      </c>
    </row>
    <row r="144" spans="1:5" hidden="1" x14ac:dyDescent="0.25">
      <c r="A144" t="s">
        <v>149</v>
      </c>
      <c r="B144" t="str">
        <f>HYPERLINK("https://www.suredividend.com/sure-analysis-SUI/","Sun Communities, Inc.")</f>
        <v>Sun Communities, Inc.</v>
      </c>
      <c r="C144" t="s">
        <v>6</v>
      </c>
      <c r="D144">
        <v>117.05</v>
      </c>
      <c r="E144">
        <v>3.2123024348568993E-2</v>
      </c>
    </row>
    <row r="145" spans="1:5" hidden="1" x14ac:dyDescent="0.25">
      <c r="A145" t="s">
        <v>150</v>
      </c>
      <c r="B145" t="str">
        <f>HYPERLINK("https://www.suredividend.com/sure-analysis-DLR/","Digital Realty Trust Inc")</f>
        <v>Digital Realty Trust Inc</v>
      </c>
      <c r="C145" t="s">
        <v>6</v>
      </c>
      <c r="D145">
        <v>152.29</v>
      </c>
      <c r="E145">
        <v>3.2044126337907937E-2</v>
      </c>
    </row>
    <row r="146" spans="1:5" hidden="1" x14ac:dyDescent="0.25">
      <c r="A146" t="s">
        <v>151</v>
      </c>
      <c r="B146" t="str">
        <f>HYPERLINK("https://www.suredividend.com/sure-analysis-INVH/","Invitation Homes Inc")</f>
        <v>Invitation Homes Inc</v>
      </c>
      <c r="C146" t="s">
        <v>6</v>
      </c>
      <c r="D146">
        <v>35.715000000000003</v>
      </c>
      <c r="E146">
        <v>3.1359372812543751E-2</v>
      </c>
    </row>
    <row r="147" spans="1:5" hidden="1" x14ac:dyDescent="0.25">
      <c r="A147" t="s">
        <v>152</v>
      </c>
      <c r="B147" t="str">
        <f>HYPERLINK("https://www.suredividend.com/sure-analysis-FR/","First Industrial Realty Trust, Inc.")</f>
        <v>First Industrial Realty Trust, Inc.</v>
      </c>
      <c r="C147" t="s">
        <v>6</v>
      </c>
      <c r="D147">
        <v>48.05</v>
      </c>
      <c r="E147">
        <v>3.0801248699271588E-2</v>
      </c>
    </row>
    <row r="148" spans="1:5" hidden="1" x14ac:dyDescent="0.25">
      <c r="A148" t="s">
        <v>153</v>
      </c>
      <c r="B148" t="str">
        <f>HYPERLINK("https://www.suredividend.com/sure-analysis-ELS/","Equity Lifestyle Properties Inc.")</f>
        <v>Equity Lifestyle Properties Inc.</v>
      </c>
      <c r="C148" t="s">
        <v>6</v>
      </c>
      <c r="D148">
        <v>62.51</v>
      </c>
      <c r="E148">
        <v>3.055511118221085E-2</v>
      </c>
    </row>
    <row r="149" spans="1:5" hidden="1" x14ac:dyDescent="0.25">
      <c r="A149" t="s">
        <v>154</v>
      </c>
      <c r="B149" t="str">
        <f>HYPERLINK("https://www.suredividend.com/sure-analysis-TRNO/","Terreno Realty Corp")</f>
        <v>Terreno Realty Corp</v>
      </c>
      <c r="C149" t="s">
        <v>6</v>
      </c>
      <c r="D149">
        <v>59.354999999999997</v>
      </c>
      <c r="E149">
        <v>3.0326004548900689E-2</v>
      </c>
    </row>
    <row r="150" spans="1:5" hidden="1" x14ac:dyDescent="0.25">
      <c r="A150" t="s">
        <v>155</v>
      </c>
      <c r="B150" t="str">
        <f>HYPERLINK("https://www.suredividend.com/sure-analysis-PGRE/","Paramount Group Inc")</f>
        <v>Paramount Group Inc</v>
      </c>
      <c r="C150" t="s">
        <v>6</v>
      </c>
      <c r="D150">
        <v>4.7</v>
      </c>
      <c r="E150">
        <v>2.9787234042553189E-2</v>
      </c>
    </row>
    <row r="151" spans="1:5" hidden="1" x14ac:dyDescent="0.25">
      <c r="A151" t="s">
        <v>156</v>
      </c>
      <c r="B151" t="str">
        <f>HYPERLINK("https://www.suredividend.com/sure-analysis-EGP/","Eastgroup Properties, Inc.")</f>
        <v>Eastgroup Properties, Inc.</v>
      </c>
      <c r="C151" t="s">
        <v>6</v>
      </c>
      <c r="D151">
        <v>170.73</v>
      </c>
      <c r="E151">
        <v>2.975458326011832E-2</v>
      </c>
    </row>
    <row r="152" spans="1:5" hidden="1" x14ac:dyDescent="0.25">
      <c r="A152" t="s">
        <v>157</v>
      </c>
      <c r="B152" t="str">
        <f>HYPERLINK("https://www.suredividend.com/sure-analysis-research-database/","Xenia Hotels &amp; Resorts Inc")</f>
        <v>Xenia Hotels &amp; Resorts Inc</v>
      </c>
      <c r="C152" t="s">
        <v>6</v>
      </c>
      <c r="D152">
        <v>14.45</v>
      </c>
      <c r="E152">
        <v>2.9372267169133999E-2</v>
      </c>
    </row>
    <row r="153" spans="1:5" hidden="1" x14ac:dyDescent="0.25">
      <c r="A153" t="s">
        <v>158</v>
      </c>
      <c r="B153" t="str">
        <f>HYPERLINK("https://www.suredividend.com/sure-analysis-IRM/","Iron Mountain Inc.")</f>
        <v>Iron Mountain Inc.</v>
      </c>
      <c r="C153" t="s">
        <v>6</v>
      </c>
      <c r="D153">
        <v>89.53</v>
      </c>
      <c r="E153">
        <v>2.904054506869206E-2</v>
      </c>
    </row>
    <row r="154" spans="1:5" hidden="1" x14ac:dyDescent="0.25">
      <c r="A154" t="s">
        <v>159</v>
      </c>
      <c r="B154" t="str">
        <f>HYPERLINK("https://www.suredividend.com/sure-analysis-AMH/","American Homes 4 Rent")</f>
        <v>American Homes 4 Rent</v>
      </c>
      <c r="C154" t="s">
        <v>6</v>
      </c>
      <c r="D154">
        <v>36.200000000000003</v>
      </c>
      <c r="E154">
        <v>2.8729281767955799E-2</v>
      </c>
    </row>
    <row r="155" spans="1:5" hidden="1" x14ac:dyDescent="0.25">
      <c r="A155" t="s">
        <v>160</v>
      </c>
      <c r="B155" t="str">
        <f>HYPERLINK("https://www.suredividend.com/sure-analysis-WY/","Weyerhaeuser Co.")</f>
        <v>Weyerhaeuser Co.</v>
      </c>
      <c r="C155" t="s">
        <v>6</v>
      </c>
      <c r="D155">
        <v>29.754999999999999</v>
      </c>
      <c r="E155">
        <v>2.6886237607124851E-2</v>
      </c>
    </row>
    <row r="156" spans="1:5" hidden="1" x14ac:dyDescent="0.25">
      <c r="A156" t="s">
        <v>161</v>
      </c>
      <c r="B156" t="str">
        <f>HYPERLINK("https://www.suredividend.com/sure-analysis-VNO/","Vornado Realty Trust")</f>
        <v>Vornado Realty Trust</v>
      </c>
      <c r="C156" t="s">
        <v>6</v>
      </c>
      <c r="D156">
        <v>26.14</v>
      </c>
      <c r="E156">
        <v>2.6778882938026011E-2</v>
      </c>
    </row>
    <row r="157" spans="1:5" hidden="1" x14ac:dyDescent="0.25">
      <c r="A157" t="s">
        <v>162</v>
      </c>
      <c r="B157" t="str">
        <f>HYPERLINK("https://www.suredividend.com/sure-analysis-research-database/","Sunstone Hotel Investors Inc")</f>
        <v>Sunstone Hotel Investors Inc</v>
      </c>
      <c r="C157" t="s">
        <v>6</v>
      </c>
      <c r="D157">
        <v>10.16</v>
      </c>
      <c r="E157">
        <v>2.5868966446310999E-2</v>
      </c>
    </row>
    <row r="158" spans="1:5" hidden="1" x14ac:dyDescent="0.25">
      <c r="A158" t="s">
        <v>163</v>
      </c>
      <c r="B158" t="str">
        <f>HYPERLINK("https://www.suredividend.com/sure-analysis-research-database/","iStar Inc")</f>
        <v>iStar Inc</v>
      </c>
      <c r="C158" t="s">
        <v>6</v>
      </c>
      <c r="D158">
        <v>7.63</v>
      </c>
      <c r="E158">
        <v>2.5486899682131001E-2</v>
      </c>
    </row>
    <row r="159" spans="1:5" hidden="1" x14ac:dyDescent="0.25">
      <c r="A159" t="s">
        <v>164</v>
      </c>
      <c r="B159" t="str">
        <f>HYPERLINK("https://www.suredividend.com/sure-analysis-research-database/","Hersha Hospitality Trust")</f>
        <v>Hersha Hospitality Trust</v>
      </c>
      <c r="C159" t="s">
        <v>6</v>
      </c>
      <c r="D159">
        <v>9.99</v>
      </c>
      <c r="E159">
        <v>2.4724789090696E-2</v>
      </c>
    </row>
    <row r="160" spans="1:5" hidden="1" x14ac:dyDescent="0.25">
      <c r="A160" t="s">
        <v>165</v>
      </c>
      <c r="B160" t="str">
        <f>HYPERLINK("https://www.suredividend.com/sure-analysis-research-database/","Qts Realty Trust Inc")</f>
        <v>Qts Realty Trust Inc</v>
      </c>
      <c r="C160" t="s">
        <v>6</v>
      </c>
      <c r="D160">
        <v>77.95</v>
      </c>
      <c r="E160">
        <v>2.4627146196999999E-2</v>
      </c>
    </row>
    <row r="161" spans="1:5" hidden="1" x14ac:dyDescent="0.25">
      <c r="A161" t="s">
        <v>166</v>
      </c>
      <c r="B161" t="str">
        <f>HYPERLINK("https://www.suredividend.com/sure-analysis-research-database/","Franklin Street Properties Corp.")</f>
        <v>Franklin Street Properties Corp.</v>
      </c>
      <c r="C161" t="s">
        <v>6</v>
      </c>
      <c r="D161">
        <v>1.65</v>
      </c>
      <c r="E161">
        <v>2.3886600337736999E-2</v>
      </c>
    </row>
    <row r="162" spans="1:5" hidden="1" x14ac:dyDescent="0.25">
      <c r="A162" t="s">
        <v>167</v>
      </c>
      <c r="B162" t="str">
        <f>HYPERLINK("https://www.suredividend.com/sure-analysis-WELL/","Welltower Inc.")</f>
        <v>Welltower Inc.</v>
      </c>
      <c r="C162" t="s">
        <v>6</v>
      </c>
      <c r="D162">
        <v>104.47499999999999</v>
      </c>
      <c r="E162">
        <v>2.3354869586025361E-2</v>
      </c>
    </row>
    <row r="163" spans="1:5" hidden="1" x14ac:dyDescent="0.25">
      <c r="A163" t="s">
        <v>168</v>
      </c>
      <c r="B163" t="str">
        <f>HYPERLINK("https://www.suredividend.com/sure-analysis-research-database/","Duke Realty Corp")</f>
        <v>Duke Realty Corp</v>
      </c>
      <c r="C163" t="s">
        <v>6</v>
      </c>
      <c r="D163">
        <v>48.2</v>
      </c>
      <c r="E163">
        <v>2.3062576092641E-2</v>
      </c>
    </row>
    <row r="164" spans="1:5" hidden="1" x14ac:dyDescent="0.25">
      <c r="A164" t="s">
        <v>169</v>
      </c>
      <c r="B164" t="str">
        <f>HYPERLINK("https://www.suredividend.com/sure-analysis-EQIX/","Equinix Inc")</f>
        <v>Equinix Inc</v>
      </c>
      <c r="C164" t="s">
        <v>6</v>
      </c>
      <c r="D164">
        <v>775.34</v>
      </c>
      <c r="E164">
        <v>2.19774550519772E-2</v>
      </c>
    </row>
    <row r="165" spans="1:5" hidden="1" x14ac:dyDescent="0.25">
      <c r="A165" t="s">
        <v>170</v>
      </c>
      <c r="B165" t="str">
        <f>HYPERLINK("https://www.suredividend.com/sure-analysis-research-database/","New Senior Investment Group Inc")</f>
        <v>New Senior Investment Group Inc</v>
      </c>
      <c r="C165" t="s">
        <v>6</v>
      </c>
      <c r="D165">
        <v>8.82</v>
      </c>
      <c r="E165">
        <v>2.1896297765000999E-2</v>
      </c>
    </row>
    <row r="166" spans="1:5" hidden="1" x14ac:dyDescent="0.25">
      <c r="A166" t="s">
        <v>171</v>
      </c>
      <c r="B166" t="str">
        <f>HYPERLINK("https://www.suredividend.com/sure-analysis-research-database/","Farmland Partners Inc")</f>
        <v>Farmland Partners Inc</v>
      </c>
      <c r="C166" t="s">
        <v>6</v>
      </c>
      <c r="D166">
        <v>11.03</v>
      </c>
      <c r="E166">
        <v>2.1829852768278001E-2</v>
      </c>
    </row>
    <row r="167" spans="1:5" hidden="1" x14ac:dyDescent="0.25">
      <c r="A167" t="s">
        <v>172</v>
      </c>
      <c r="B167" t="str">
        <f>HYPERLINK("https://www.suredividend.com/sure-analysis-research-database/","Retail Properties of America Inc")</f>
        <v>Retail Properties of America Inc</v>
      </c>
      <c r="C167" t="s">
        <v>6</v>
      </c>
      <c r="D167">
        <v>13.15</v>
      </c>
      <c r="E167">
        <v>2.1110549336365001E-2</v>
      </c>
    </row>
    <row r="168" spans="1:5" hidden="1" x14ac:dyDescent="0.25">
      <c r="A168" t="s">
        <v>173</v>
      </c>
      <c r="B168" t="str">
        <f>HYPERLINK("https://www.suredividend.com/sure-analysis-SBAC/","SBA Communications Corp")</f>
        <v>SBA Communications Corp</v>
      </c>
      <c r="C168" t="s">
        <v>6</v>
      </c>
      <c r="D168">
        <v>201.14500000000001</v>
      </c>
      <c r="E168">
        <v>1.9488428745432398E-2</v>
      </c>
    </row>
    <row r="169" spans="1:5" hidden="1" x14ac:dyDescent="0.25">
      <c r="A169" t="s">
        <v>174</v>
      </c>
      <c r="B169" t="str">
        <f>HYPERLINK("https://www.suredividend.com/sure-analysis-research-database/","Bluerock Residential Growth REIT Inc")</f>
        <v>Bluerock Residential Growth REIT Inc</v>
      </c>
      <c r="C169" t="s">
        <v>6</v>
      </c>
      <c r="D169">
        <v>26.6</v>
      </c>
      <c r="E169">
        <v>1.8213238686806001E-2</v>
      </c>
    </row>
    <row r="170" spans="1:5" hidden="1" x14ac:dyDescent="0.25">
      <c r="A170" t="s">
        <v>175</v>
      </c>
      <c r="B170" t="str">
        <f>HYPERLINK("https://www.suredividend.com/sure-analysis-research-database/","Taubman Centers, Inc.")</f>
        <v>Taubman Centers, Inc.</v>
      </c>
      <c r="C170" t="s">
        <v>6</v>
      </c>
      <c r="D170">
        <v>42.99</v>
      </c>
      <c r="E170">
        <v>1.5701326167037E-2</v>
      </c>
    </row>
    <row r="171" spans="1:5" hidden="1" x14ac:dyDescent="0.25">
      <c r="A171" t="s">
        <v>176</v>
      </c>
      <c r="B171" t="str">
        <f>HYPERLINK("https://www.suredividend.com/sure-analysis-research-database/","Empire State Realty Trust Inc")</f>
        <v>Empire State Realty Trust Inc</v>
      </c>
      <c r="C171" t="s">
        <v>6</v>
      </c>
      <c r="D171">
        <v>9.6300000000000008</v>
      </c>
      <c r="E171">
        <v>1.5134528225542E-2</v>
      </c>
    </row>
    <row r="172" spans="1:5" hidden="1" x14ac:dyDescent="0.25">
      <c r="A172" t="s">
        <v>177</v>
      </c>
      <c r="B172" t="str">
        <f>HYPERLINK("https://www.suredividend.com/sure-analysis-research-database/","Diamondrock Hospitality Co.")</f>
        <v>Diamondrock Hospitality Co.</v>
      </c>
      <c r="C172" t="s">
        <v>6</v>
      </c>
      <c r="D172">
        <v>8.3849999999999998</v>
      </c>
      <c r="E172">
        <v>1.4598319213614999E-2</v>
      </c>
    </row>
    <row r="173" spans="1:5" hidden="1" x14ac:dyDescent="0.25">
      <c r="A173" t="s">
        <v>178</v>
      </c>
      <c r="B173" t="str">
        <f>HYPERLINK("https://www.suredividend.com/sure-analysis-research-database/","Diversified Healthcare Trust")</f>
        <v>Diversified Healthcare Trust</v>
      </c>
      <c r="C173" t="s">
        <v>6</v>
      </c>
      <c r="D173">
        <v>2.9</v>
      </c>
      <c r="E173">
        <v>1.4177159681405E-2</v>
      </c>
    </row>
    <row r="174" spans="1:5" hidden="1" x14ac:dyDescent="0.25">
      <c r="A174" t="s">
        <v>179</v>
      </c>
      <c r="B174" t="str">
        <f>HYPERLINK("https://www.suredividend.com/sure-analysis-research-database/","Industrial Logistics Properties Trust")</f>
        <v>Industrial Logistics Properties Trust</v>
      </c>
      <c r="C174" t="s">
        <v>6</v>
      </c>
      <c r="D174">
        <v>3.74</v>
      </c>
      <c r="E174">
        <v>1.0625744348219E-2</v>
      </c>
    </row>
    <row r="175" spans="1:5" hidden="1" x14ac:dyDescent="0.25">
      <c r="A175" t="s">
        <v>180</v>
      </c>
      <c r="B175" t="str">
        <f>HYPERLINK("https://www.suredividend.com/sure-analysis-research-database/","Veris Residential Inc")</f>
        <v>Veris Residential Inc</v>
      </c>
      <c r="C175" t="s">
        <v>22</v>
      </c>
      <c r="D175">
        <v>15.48</v>
      </c>
      <c r="E175">
        <v>1.0388063783746E-2</v>
      </c>
    </row>
    <row r="176" spans="1:5" hidden="1" x14ac:dyDescent="0.25">
      <c r="A176" t="s">
        <v>181</v>
      </c>
      <c r="B176" t="str">
        <f>HYPERLINK("https://www.suredividend.com/sure-analysis-research-database/","Tidal Trust II")</f>
        <v>Tidal Trust II</v>
      </c>
      <c r="C176" t="s">
        <v>6</v>
      </c>
      <c r="D176">
        <v>19.529399999999999</v>
      </c>
      <c r="E176">
        <v>8.3291607023060002E-3</v>
      </c>
    </row>
    <row r="177" spans="1:5" hidden="1" x14ac:dyDescent="0.25">
      <c r="A177" t="s">
        <v>182</v>
      </c>
      <c r="B177" t="str">
        <f>HYPERLINK("https://www.suredividend.com/sure-analysis-research-database/","Endeavor Group Holdings Inc")</f>
        <v>Endeavor Group Holdings Inc</v>
      </c>
      <c r="C177" t="s">
        <v>22</v>
      </c>
      <c r="D177">
        <v>26.844999999999999</v>
      </c>
      <c r="E177">
        <v>6.6997672522660003E-3</v>
      </c>
    </row>
    <row r="178" spans="1:5" hidden="1" x14ac:dyDescent="0.25">
      <c r="A178" t="s">
        <v>183</v>
      </c>
      <c r="B178" t="str">
        <f>HYPERLINK("https://www.suredividend.com/sure-analysis-research-database/","Medalist Diversified REIT Inc")</f>
        <v>Medalist Diversified REIT Inc</v>
      </c>
      <c r="C178" t="s">
        <v>6</v>
      </c>
      <c r="D178">
        <v>5.75</v>
      </c>
      <c r="E178">
        <v>5.2048156953380014E-3</v>
      </c>
    </row>
    <row r="179" spans="1:5" hidden="1" x14ac:dyDescent="0.25">
      <c r="A179" t="s">
        <v>184</v>
      </c>
      <c r="B179" t="str">
        <f>HYPERLINK("https://www.suredividend.com/sure-analysis-research-database/","Cedar Realty Trust Inc")</f>
        <v>Cedar Realty Trust Inc</v>
      </c>
      <c r="C179" t="s">
        <v>6</v>
      </c>
      <c r="D179">
        <v>29</v>
      </c>
      <c r="E179">
        <v>4.5450309916100001E-3</v>
      </c>
    </row>
    <row r="180" spans="1:5" hidden="1" x14ac:dyDescent="0.25">
      <c r="A180" t="s">
        <v>185</v>
      </c>
      <c r="B180" t="str">
        <f>HYPERLINK("https://www.suredividend.com/sure-analysis-research-database/","DigitalBridge Group Inc")</f>
        <v>DigitalBridge Group Inc</v>
      </c>
      <c r="C180" t="s">
        <v>22</v>
      </c>
      <c r="D180">
        <v>13.53</v>
      </c>
      <c r="E180">
        <v>3.0649185203100002E-3</v>
      </c>
    </row>
    <row r="181" spans="1:5" hidden="1" x14ac:dyDescent="0.25">
      <c r="A181" t="s">
        <v>186</v>
      </c>
      <c r="B181" t="str">
        <f>HYPERLINK("https://www.suredividend.com/sure-analysis-research-database/","Pebblebrook Hotel Trust")</f>
        <v>Pebblebrook Hotel Trust</v>
      </c>
      <c r="C181" t="s">
        <v>6</v>
      </c>
      <c r="D181">
        <v>13.58</v>
      </c>
      <c r="E181">
        <v>2.9426235538980001E-3</v>
      </c>
    </row>
    <row r="182" spans="1:5" hidden="1" x14ac:dyDescent="0.25">
      <c r="A182" t="s">
        <v>187</v>
      </c>
      <c r="B182" t="str">
        <f>HYPERLINK("https://www.suredividend.com/sure-analysis-research-database/","ACRES Commercial Realty Corp")</f>
        <v>ACRES Commercial Realty Corp</v>
      </c>
      <c r="C182" t="s">
        <v>22</v>
      </c>
      <c r="D182">
        <v>12.74</v>
      </c>
      <c r="E182">
        <v>0</v>
      </c>
    </row>
    <row r="183" spans="1:5" hidden="1" x14ac:dyDescent="0.25">
      <c r="A183" t="s">
        <v>188</v>
      </c>
      <c r="B183" t="str">
        <f>HYPERLINK("https://www.suredividend.com/sure-analysis-research-database/","Ashford Hospitality Trust Inc")</f>
        <v>Ashford Hospitality Trust Inc</v>
      </c>
      <c r="C183" t="s">
        <v>6</v>
      </c>
      <c r="D183">
        <v>1.105</v>
      </c>
      <c r="E183">
        <v>0</v>
      </c>
    </row>
    <row r="184" spans="1:5" hidden="1" x14ac:dyDescent="0.25">
      <c r="A184" t="s">
        <v>189</v>
      </c>
      <c r="B184" t="str">
        <f>HYPERLINK("https://www.suredividend.com/sure-analysis-research-database/","Apartment Investment &amp; Management Co.")</f>
        <v>Apartment Investment &amp; Management Co.</v>
      </c>
      <c r="C184" t="s">
        <v>6</v>
      </c>
      <c r="D184">
        <v>7.99</v>
      </c>
      <c r="E184">
        <v>0</v>
      </c>
    </row>
    <row r="185" spans="1:5" hidden="1" x14ac:dyDescent="0.25">
      <c r="A185" t="s">
        <v>190</v>
      </c>
      <c r="B185" t="str">
        <f>HYPERLINK("https://www.suredividend.com/sure-analysis-research-database/","CyrusOne Inc")</f>
        <v>CyrusOne Inc</v>
      </c>
      <c r="C185" t="s">
        <v>6</v>
      </c>
      <c r="D185">
        <v>89.84</v>
      </c>
      <c r="E185">
        <v>0</v>
      </c>
    </row>
    <row r="186" spans="1:5" hidden="1" x14ac:dyDescent="0.25">
      <c r="A186" t="s">
        <v>191</v>
      </c>
      <c r="B186" t="str">
        <f>HYPERLINK("https://www.suredividend.com/sure-analysis-research-database/","CorEnergy Infrastructure Trust Inc")</f>
        <v>CorEnergy Infrastructure Trust Inc</v>
      </c>
      <c r="C186" t="s">
        <v>6</v>
      </c>
      <c r="D186">
        <v>0.45</v>
      </c>
      <c r="E186">
        <v>0</v>
      </c>
    </row>
    <row r="187" spans="1:5" hidden="1" x14ac:dyDescent="0.25">
      <c r="A187" t="s">
        <v>192</v>
      </c>
      <c r="B187" t="str">
        <f>HYPERLINK("https://www.suredividend.com/sure-analysis-research-database/","CorePoint Lodging Inc")</f>
        <v>CorePoint Lodging Inc</v>
      </c>
      <c r="C187" t="s">
        <v>6</v>
      </c>
      <c r="D187">
        <v>15.98</v>
      </c>
      <c r="E187">
        <v>0</v>
      </c>
    </row>
    <row r="188" spans="1:5" hidden="1" x14ac:dyDescent="0.25">
      <c r="A188" t="s">
        <v>193</v>
      </c>
      <c r="B188" t="str">
        <f>HYPERLINK("https://www.suredividend.com/sure-analysis-research-database/","CatchMark Timber Trust Inc")</f>
        <v>CatchMark Timber Trust Inc</v>
      </c>
      <c r="C188" t="s">
        <v>6</v>
      </c>
      <c r="D188">
        <v>10.37</v>
      </c>
      <c r="E188">
        <v>0</v>
      </c>
    </row>
    <row r="189" spans="1:5" hidden="1" x14ac:dyDescent="0.25">
      <c r="A189" t="s">
        <v>194</v>
      </c>
      <c r="B189" t="str">
        <f>HYPERLINK("https://www.suredividend.com/sure-analysis-research-database/","CoreCivic Inc")</f>
        <v>CoreCivic Inc</v>
      </c>
      <c r="C189" t="s">
        <v>6</v>
      </c>
      <c r="D189">
        <v>11.935</v>
      </c>
      <c r="E189">
        <v>0</v>
      </c>
    </row>
    <row r="190" spans="1:5" hidden="1" x14ac:dyDescent="0.25">
      <c r="A190" t="s">
        <v>195</v>
      </c>
      <c r="B190" t="str">
        <f>HYPERLINK("https://www.suredividend.com/sure-analysis-research-database/","Duck Creek Technologies Inc")</f>
        <v>Duck Creek Technologies Inc</v>
      </c>
      <c r="C190" t="s">
        <v>22</v>
      </c>
      <c r="D190">
        <v>18.989999999999998</v>
      </c>
      <c r="E190">
        <v>0</v>
      </c>
    </row>
    <row r="191" spans="1:5" hidden="1" x14ac:dyDescent="0.25">
      <c r="A191" t="s">
        <v>196</v>
      </c>
      <c r="B191" t="str">
        <f>HYPERLINK("https://www.suredividend.com/sure-analysis-research-database/","Equity Commonwealth")</f>
        <v>Equity Commonwealth</v>
      </c>
      <c r="C191" t="s">
        <v>6</v>
      </c>
      <c r="D191">
        <v>19.535</v>
      </c>
      <c r="E191">
        <v>0</v>
      </c>
    </row>
    <row r="192" spans="1:5" hidden="1" x14ac:dyDescent="0.25">
      <c r="A192" t="s">
        <v>197</v>
      </c>
      <c r="B192" t="str">
        <f>HYPERLINK("https://www.suredividend.com/sure-analysis-research-database/","First Real Estate Investment Trust of New Jersey Inc.")</f>
        <v>First Real Estate Investment Trust of New Jersey Inc.</v>
      </c>
      <c r="C192" t="s">
        <v>6</v>
      </c>
      <c r="D192">
        <v>16.5</v>
      </c>
      <c r="E192">
        <v>0</v>
      </c>
    </row>
    <row r="193" spans="1:5" hidden="1" x14ac:dyDescent="0.25">
      <c r="A193" t="s">
        <v>198</v>
      </c>
      <c r="B193" t="str">
        <f>HYPERLINK("https://www.suredividend.com/sure-analysis-research-database/","Geo Group, Inc.")</f>
        <v>Geo Group, Inc.</v>
      </c>
      <c r="C193" t="s">
        <v>6</v>
      </c>
      <c r="D193">
        <v>13.6</v>
      </c>
      <c r="E193">
        <v>0</v>
      </c>
    </row>
    <row r="194" spans="1:5" hidden="1" x14ac:dyDescent="0.25">
      <c r="A194" t="s">
        <v>199</v>
      </c>
      <c r="B194" t="str">
        <f>HYPERLINK("https://www.suredividend.com/sure-analysis-research-database/","Howard Hughes Corporation")</f>
        <v>Howard Hughes Corporation</v>
      </c>
      <c r="C194" t="s">
        <v>6</v>
      </c>
      <c r="D194">
        <v>78.760000000000005</v>
      </c>
      <c r="E194">
        <v>0</v>
      </c>
    </row>
    <row r="195" spans="1:5" hidden="1" x14ac:dyDescent="0.25">
      <c r="A195" t="s">
        <v>200</v>
      </c>
      <c r="B195" t="str">
        <f>HYPERLINK("https://www.suredividend.com/sure-analysis-research-database/","INDUS Realty Trust Inc")</f>
        <v>INDUS Realty Trust Inc</v>
      </c>
      <c r="C195" t="s">
        <v>22</v>
      </c>
      <c r="D195">
        <v>66.989999999999995</v>
      </c>
      <c r="E195">
        <v>0</v>
      </c>
    </row>
    <row r="196" spans="1:5" hidden="1" x14ac:dyDescent="0.25">
      <c r="A196" t="s">
        <v>201</v>
      </c>
      <c r="B196" t="str">
        <f>HYPERLINK("https://www.suredividend.com/sure-analysis-research-database/","American Strategic Investment Co")</f>
        <v>American Strategic Investment Co</v>
      </c>
      <c r="C196" t="s">
        <v>22</v>
      </c>
      <c r="D196">
        <v>9.2670999999999992</v>
      </c>
      <c r="E196">
        <v>0</v>
      </c>
    </row>
    <row r="197" spans="1:5" hidden="1" x14ac:dyDescent="0.25">
      <c r="A197" t="s">
        <v>202</v>
      </c>
      <c r="B197" t="str">
        <f>HYPERLINK("https://www.suredividend.com/sure-analysis-research-database/","Pennsylvania Real Estate Investment Trust")</f>
        <v>Pennsylvania Real Estate Investment Trust</v>
      </c>
      <c r="C197" t="s">
        <v>6</v>
      </c>
      <c r="E197">
        <v>0</v>
      </c>
    </row>
    <row r="198" spans="1:5" hidden="1" x14ac:dyDescent="0.25">
      <c r="A198" t="s">
        <v>203</v>
      </c>
      <c r="B198" t="str">
        <f>HYPERLINK("https://www.suredividend.com/sure-analysis-research-database/","Retail Value Inc")</f>
        <v>Retail Value Inc</v>
      </c>
      <c r="C198" t="s">
        <v>6</v>
      </c>
      <c r="D198">
        <v>3</v>
      </c>
      <c r="E198">
        <v>0</v>
      </c>
    </row>
    <row r="199" spans="1:5" hidden="1" x14ac:dyDescent="0.25">
      <c r="A199" t="s">
        <v>204</v>
      </c>
      <c r="B199" t="str">
        <f>HYPERLINK("https://www.suredividend.com/sure-analysis-research-database/","Sotherly Hotels Inc")</f>
        <v>Sotherly Hotels Inc</v>
      </c>
      <c r="C199" t="s">
        <v>6</v>
      </c>
      <c r="D199">
        <v>1.26</v>
      </c>
      <c r="E199">
        <v>0</v>
      </c>
    </row>
    <row r="200" spans="1:5" hidden="1" x14ac:dyDescent="0.25">
      <c r="A200" t="s">
        <v>205</v>
      </c>
      <c r="B200" t="str">
        <f>HYPERLINK("https://www.suredividend.com/sure-analysis-research-database/","Seritage Growth Properties")</f>
        <v>Seritage Growth Properties</v>
      </c>
      <c r="C200" t="s">
        <v>6</v>
      </c>
      <c r="D200">
        <v>4.95</v>
      </c>
      <c r="E200">
        <v>0</v>
      </c>
    </row>
    <row r="201" spans="1:5" hidden="1" x14ac:dyDescent="0.25">
      <c r="A201" t="s">
        <v>206</v>
      </c>
      <c r="B201" t="str">
        <f>HYPERLINK("https://www.suredividend.com/sure-analysis-research-database/","Transcontinental Realty Investors, Inc.")</f>
        <v>Transcontinental Realty Investors, Inc.</v>
      </c>
      <c r="C201" t="s">
        <v>6</v>
      </c>
      <c r="D201">
        <v>28.89</v>
      </c>
      <c r="E201">
        <v>0</v>
      </c>
    </row>
    <row r="202" spans="1:5" hidden="1" x14ac:dyDescent="0.25">
      <c r="A202" t="s">
        <v>207</v>
      </c>
      <c r="B202" t="str">
        <f>HYPERLINK("https://www.suredividend.com/sure-analysis-research-database/","Washington Prime Group Inc")</f>
        <v>Washington Prime Group Inc</v>
      </c>
      <c r="C202" t="s">
        <v>6</v>
      </c>
      <c r="D202">
        <v>0.83230000000000004</v>
      </c>
      <c r="E202">
        <v>0</v>
      </c>
    </row>
    <row r="203" spans="1:5" hidden="1" x14ac:dyDescent="0.25"/>
    <row r="204" spans="1:5" hidden="1" x14ac:dyDescent="0.25"/>
    <row r="205" spans="1:5" hidden="1" x14ac:dyDescent="0.25"/>
    <row r="206" spans="1:5" hidden="1" x14ac:dyDescent="0.25"/>
    <row r="207" spans="1:5" hidden="1" x14ac:dyDescent="0.25"/>
    <row r="208" spans="1:5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</sheetData>
  <autoFilter ref="A1:E1201">
    <filterColumn colId="3">
      <customFilters>
        <customFilter operator="lessThan" val="50"/>
      </customFilters>
    </filterColumn>
    <filterColumn colId="4">
      <customFilters>
        <customFilter operator="greaterThan" val="0.09"/>
      </customFilters>
    </filterColumn>
  </autoFilter>
  <sortState ref="A2:E33">
    <sortCondition descending="1" ref="E2:E1201"/>
    <sortCondition descending="1" ref="D2:D12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66"/>
  <sheetViews>
    <sheetView workbookViewId="0">
      <selection activeCell="A2" sqref="A2:E4"/>
    </sheetView>
  </sheetViews>
  <sheetFormatPr defaultRowHeight="15" x14ac:dyDescent="0.25"/>
  <cols>
    <col min="1" max="1" width="25.7109375" customWidth="1"/>
    <col min="2" max="2" width="45.7109375" customWidth="1"/>
    <col min="3" max="3" width="25.7109375" customWidth="1"/>
    <col min="4" max="4" width="10.7109375" customWidth="1"/>
    <col min="5" max="5" width="18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2" t="s">
        <v>76</v>
      </c>
      <c r="B2" s="2" t="str">
        <f>HYPERLINK("https://www.suredividend.com/sure-analysis-O/","Realty Income Corp.")</f>
        <v>Realty Income Corp.</v>
      </c>
      <c r="C2" s="2" t="s">
        <v>6</v>
      </c>
      <c r="D2" s="2">
        <v>52.24</v>
      </c>
      <c r="E2" s="3">
        <v>6.0298621745788657E-2</v>
      </c>
    </row>
    <row r="3" spans="1:5" x14ac:dyDescent="0.25">
      <c r="A3" s="2" t="s">
        <v>208</v>
      </c>
      <c r="B3" s="2" t="str">
        <f>HYPERLINK("https://www.suredividend.com/sure-analysis-BEN/","Franklin Resources, Inc.")</f>
        <v>Franklin Resources, Inc.</v>
      </c>
      <c r="C3" s="2" t="s">
        <v>209</v>
      </c>
      <c r="D3" s="2">
        <v>22.46</v>
      </c>
      <c r="E3" s="3">
        <v>5.5209260908281377E-2</v>
      </c>
    </row>
    <row r="4" spans="1:5" x14ac:dyDescent="0.25">
      <c r="A4" s="2" t="s">
        <v>210</v>
      </c>
      <c r="B4" s="2" t="str">
        <f>HYPERLINK("https://www.suredividend.com/sure-analysis-AMCR/","Amcor Plc")</f>
        <v>Amcor Plc</v>
      </c>
      <c r="C4" s="2" t="s">
        <v>211</v>
      </c>
      <c r="D4" s="2">
        <v>9.98</v>
      </c>
      <c r="E4" s="3">
        <v>5.0100200400801598E-2</v>
      </c>
    </row>
    <row r="5" spans="1:5" hidden="1" x14ac:dyDescent="0.25">
      <c r="A5" t="s">
        <v>113</v>
      </c>
      <c r="B5" t="str">
        <f>HYPERLINK("https://www.suredividend.com/sure-analysis-FRT/","Federal Realty Investment Trust.")</f>
        <v>Federal Realty Investment Trust.</v>
      </c>
      <c r="C5" t="s">
        <v>6</v>
      </c>
      <c r="D5">
        <v>99.86</v>
      </c>
      <c r="E5">
        <v>4.3661125575806127E-2</v>
      </c>
    </row>
    <row r="6" spans="1:5" hidden="1" x14ac:dyDescent="0.25">
      <c r="A6" t="s">
        <v>212</v>
      </c>
      <c r="B6" t="str">
        <f>HYPERLINK("https://www.suredividend.com/sure-analysis-TROW/","T. Rowe Price Group Inc.")</f>
        <v>T. Rowe Price Group Inc.</v>
      </c>
      <c r="C6" t="s">
        <v>209</v>
      </c>
      <c r="D6">
        <v>114.49</v>
      </c>
      <c r="E6">
        <v>4.3322560922351303E-2</v>
      </c>
    </row>
    <row r="7" spans="1:5" hidden="1" x14ac:dyDescent="0.25">
      <c r="E7" s="1"/>
    </row>
    <row r="8" spans="1:5" hidden="1" x14ac:dyDescent="0.25">
      <c r="A8" t="s">
        <v>213</v>
      </c>
      <c r="B8" t="str">
        <f>HYPERLINK("https://www.suredividend.com/sure-analysis-CVX/","Chevron Corp.")</f>
        <v>Chevron Corp.</v>
      </c>
      <c r="C8" t="s">
        <v>214</v>
      </c>
      <c r="D8">
        <v>156.49</v>
      </c>
      <c r="E8">
        <v>4.1664004089718189E-2</v>
      </c>
    </row>
    <row r="9" spans="1:5" hidden="1" x14ac:dyDescent="0.25">
      <c r="A9" t="s">
        <v>215</v>
      </c>
      <c r="B9" t="str">
        <f>HYPERLINK("https://www.suredividend.com/sure-analysis-IBM/","International Business Machines Corp.")</f>
        <v>International Business Machines Corp.</v>
      </c>
      <c r="C9" t="s">
        <v>216</v>
      </c>
      <c r="D9">
        <v>169.32</v>
      </c>
      <c r="E9">
        <v>3.9451925348452627E-2</v>
      </c>
    </row>
    <row r="10" spans="1:5" hidden="1" x14ac:dyDescent="0.25">
      <c r="A10" t="s">
        <v>217</v>
      </c>
      <c r="B10" t="str">
        <f>HYPERLINK("https://www.suredividend.com/sure-analysis-SWK/","Stanley Black &amp; Decker Inc")</f>
        <v>Stanley Black &amp; Decker Inc</v>
      </c>
      <c r="C10" t="s">
        <v>218</v>
      </c>
      <c r="D10">
        <v>83.69</v>
      </c>
      <c r="E10">
        <v>3.8714302784084123E-2</v>
      </c>
    </row>
    <row r="11" spans="1:5" hidden="1" x14ac:dyDescent="0.25">
      <c r="A11" t="s">
        <v>219</v>
      </c>
      <c r="B11" t="str">
        <f>HYPERLINK("https://www.suredividend.com/sure-analysis-SJM/","J.M. Smucker Co.")</f>
        <v>J.M. Smucker Co.</v>
      </c>
      <c r="C11" t="s">
        <v>220</v>
      </c>
      <c r="D11">
        <v>112.97</v>
      </c>
      <c r="E11">
        <v>3.7532088164999561E-2</v>
      </c>
    </row>
    <row r="12" spans="1:5" hidden="1" x14ac:dyDescent="0.25">
      <c r="A12" t="s">
        <v>221</v>
      </c>
      <c r="B12" t="str">
        <f>HYPERLINK("https://www.suredividend.com/sure-analysis-ABBV/","Abbvie Inc")</f>
        <v>Abbvie Inc</v>
      </c>
      <c r="C12" t="s">
        <v>222</v>
      </c>
      <c r="D12">
        <v>167.7</v>
      </c>
      <c r="E12">
        <v>3.697078115682767E-2</v>
      </c>
    </row>
    <row r="13" spans="1:5" hidden="1" x14ac:dyDescent="0.25">
      <c r="A13" t="s">
        <v>132</v>
      </c>
      <c r="B13" t="str">
        <f>HYPERLINK("https://www.suredividend.com/sure-analysis-ESS/","Essex Property Trust, Inc.")</f>
        <v>Essex Property Trust, Inc.</v>
      </c>
      <c r="C13" t="s">
        <v>6</v>
      </c>
      <c r="D13">
        <v>265.64</v>
      </c>
      <c r="E13">
        <v>3.6892034332178893E-2</v>
      </c>
    </row>
    <row r="14" spans="1:5" hidden="1" x14ac:dyDescent="0.25">
      <c r="E14" s="1"/>
    </row>
    <row r="15" spans="1:5" hidden="1" x14ac:dyDescent="0.25">
      <c r="A15" t="s">
        <v>223</v>
      </c>
      <c r="B15" t="str">
        <f>HYPERLINK("https://www.suredividend.com/sure-analysis-CLX/","Clorox Co.")</f>
        <v>Clorox Co.</v>
      </c>
      <c r="C15" t="s">
        <v>220</v>
      </c>
      <c r="D15">
        <v>132.22</v>
      </c>
      <c r="E15">
        <v>3.6303131145061257E-2</v>
      </c>
    </row>
    <row r="16" spans="1:5" hidden="1" x14ac:dyDescent="0.25">
      <c r="A16" t="s">
        <v>224</v>
      </c>
      <c r="B16" t="str">
        <f>HYPERLINK("https://www.suredividend.com/sure-analysis-ED/","Consolidated Edison, Inc.")</f>
        <v>Consolidated Edison, Inc.</v>
      </c>
      <c r="C16" t="s">
        <v>225</v>
      </c>
      <c r="D16">
        <v>91.75</v>
      </c>
      <c r="E16">
        <v>3.6185286103542227E-2</v>
      </c>
    </row>
    <row r="17" spans="1:5" hidden="1" x14ac:dyDescent="0.25">
      <c r="A17" t="s">
        <v>226</v>
      </c>
      <c r="B17" t="str">
        <f>HYPERLINK("https://www.suredividend.com/sure-analysis-KMB/","Kimberly-Clark Corp.")</f>
        <v>Kimberly-Clark Corp.</v>
      </c>
      <c r="C17" t="s">
        <v>220</v>
      </c>
      <c r="D17">
        <v>135.65</v>
      </c>
      <c r="E17">
        <v>3.5974935495761147E-2</v>
      </c>
    </row>
    <row r="18" spans="1:5" hidden="1" x14ac:dyDescent="0.25">
      <c r="A18" t="s">
        <v>227</v>
      </c>
      <c r="B18" t="str">
        <f>HYPERLINK("https://www.suredividend.com/sure-analysis-MDT/","Medtronic Plc")</f>
        <v>Medtronic Plc</v>
      </c>
      <c r="C18" t="s">
        <v>222</v>
      </c>
      <c r="D18">
        <v>81.95</v>
      </c>
      <c r="E18">
        <v>3.4167175106772418E-2</v>
      </c>
    </row>
    <row r="19" spans="1:5" hidden="1" x14ac:dyDescent="0.25">
      <c r="A19" t="s">
        <v>228</v>
      </c>
      <c r="B19" t="str">
        <f>HYPERLINK("https://www.suredividend.com/sure-analysis-XOM/","Exxon Mobil Corp.")</f>
        <v>Exxon Mobil Corp.</v>
      </c>
      <c r="C19" t="s">
        <v>214</v>
      </c>
      <c r="D19">
        <v>112.17</v>
      </c>
      <c r="E19">
        <v>3.3877150753320852E-2</v>
      </c>
    </row>
    <row r="20" spans="1:5" hidden="1" x14ac:dyDescent="0.25">
      <c r="A20" t="s">
        <v>229</v>
      </c>
      <c r="B20" t="str">
        <f>HYPERLINK("https://www.suredividend.com/sure-analysis-JNJ/","Johnson &amp; Johnson")</f>
        <v>Johnson &amp; Johnson</v>
      </c>
      <c r="C20" t="s">
        <v>222</v>
      </c>
      <c r="D20">
        <v>146.76</v>
      </c>
      <c r="E20">
        <v>3.3796674843281548E-2</v>
      </c>
    </row>
    <row r="21" spans="1:5" hidden="1" x14ac:dyDescent="0.25">
      <c r="A21" t="s">
        <v>230</v>
      </c>
      <c r="B21" t="str">
        <f>HYPERLINK("https://www.suredividend.com/sure-analysis-PEP/","PepsiCo Inc")</f>
        <v>PepsiCo Inc</v>
      </c>
      <c r="C21" t="s">
        <v>220</v>
      </c>
      <c r="D21">
        <v>165.07</v>
      </c>
      <c r="E21">
        <v>3.2834555037256921E-2</v>
      </c>
    </row>
    <row r="22" spans="1:5" hidden="1" x14ac:dyDescent="0.25">
      <c r="A22" t="s">
        <v>231</v>
      </c>
      <c r="B22" t="str">
        <f>HYPERLINK("https://www.suredividend.com/sure-analysis-ADM/","Archer Daniels Midland Co.")</f>
        <v>Archer Daniels Midland Co.</v>
      </c>
      <c r="C22" t="s">
        <v>220</v>
      </c>
      <c r="D22">
        <v>61.49</v>
      </c>
      <c r="E22">
        <v>3.2525613920962759E-2</v>
      </c>
    </row>
    <row r="23" spans="1:5" hidden="1" x14ac:dyDescent="0.25">
      <c r="A23" t="s">
        <v>232</v>
      </c>
      <c r="B23" t="str">
        <f>HYPERLINK("https://www.suredividend.com/sure-analysis-KO/","Coca-Cola Co")</f>
        <v>Coca-Cola Co</v>
      </c>
      <c r="C23" t="s">
        <v>220</v>
      </c>
      <c r="D23">
        <v>63.55</v>
      </c>
      <c r="E23">
        <v>3.0527143981117229E-2</v>
      </c>
    </row>
    <row r="24" spans="1:5" hidden="1" x14ac:dyDescent="0.25">
      <c r="A24" t="s">
        <v>233</v>
      </c>
      <c r="B24" t="str">
        <f>HYPERLINK("https://www.suredividend.com/sure-analysis-TGT/","Target Corp")</f>
        <v>Target Corp</v>
      </c>
      <c r="C24" t="s">
        <v>220</v>
      </c>
      <c r="D24">
        <v>146.19</v>
      </c>
      <c r="E24">
        <v>3.0097817908201659E-2</v>
      </c>
    </row>
    <row r="25" spans="1:5" hidden="1" x14ac:dyDescent="0.25">
      <c r="A25" t="s">
        <v>234</v>
      </c>
      <c r="B25" t="str">
        <f>HYPERLINK("https://www.suredividend.com/sure-analysis-CHRW/","C.H. Robinson Worldwide, Inc.")</f>
        <v>C.H. Robinson Worldwide, Inc.</v>
      </c>
      <c r="C25" t="s">
        <v>218</v>
      </c>
      <c r="D25">
        <v>84.45</v>
      </c>
      <c r="E25">
        <v>2.9011249259917112E-2</v>
      </c>
    </row>
    <row r="26" spans="1:5" hidden="1" x14ac:dyDescent="0.25">
      <c r="A26" t="s">
        <v>235</v>
      </c>
      <c r="B26" t="str">
        <f>HYPERLINK("https://www.suredividend.com/sure-analysis-CINF/","Cincinnati Financial Corp.")</f>
        <v>Cincinnati Financial Corp.</v>
      </c>
      <c r="C26" t="s">
        <v>209</v>
      </c>
      <c r="D26">
        <v>113.9</v>
      </c>
      <c r="E26">
        <v>2.844600526777875E-2</v>
      </c>
    </row>
    <row r="27" spans="1:5" hidden="1" x14ac:dyDescent="0.25">
      <c r="A27" t="s">
        <v>236</v>
      </c>
      <c r="B27" t="str">
        <f>HYPERLINK("https://www.suredividend.com/sure-analysis-NEE/","NextEra Energy Inc")</f>
        <v>NextEra Energy Inc</v>
      </c>
      <c r="C27" t="s">
        <v>225</v>
      </c>
      <c r="D27">
        <v>72.739999999999995</v>
      </c>
      <c r="E27">
        <v>2.8320043992301348E-2</v>
      </c>
    </row>
    <row r="28" spans="1:5" hidden="1" x14ac:dyDescent="0.25">
      <c r="A28" t="s">
        <v>237</v>
      </c>
      <c r="B28" t="str">
        <f>HYPERLINK("https://www.suredividend.com/sure-analysis-SYY/","Sysco Corp.")</f>
        <v>Sysco Corp.</v>
      </c>
      <c r="C28" t="s">
        <v>220</v>
      </c>
      <c r="D28">
        <v>71.72</v>
      </c>
      <c r="E28">
        <v>2.816508644729504E-2</v>
      </c>
    </row>
    <row r="29" spans="1:5" hidden="1" x14ac:dyDescent="0.25">
      <c r="A29" t="s">
        <v>238</v>
      </c>
      <c r="B29" t="str">
        <f>HYPERLINK("https://www.suredividend.com/sure-analysis-GPC/","Genuine Parts Co.")</f>
        <v>Genuine Parts Co.</v>
      </c>
      <c r="C29" t="s">
        <v>211</v>
      </c>
      <c r="D29">
        <v>142.04</v>
      </c>
      <c r="E29">
        <v>2.816108138552521E-2</v>
      </c>
    </row>
    <row r="30" spans="1:5" hidden="1" x14ac:dyDescent="0.25">
      <c r="A30" t="s">
        <v>239</v>
      </c>
      <c r="B30" t="str">
        <f>HYPERLINK("https://www.suredividend.com/sure-analysis-ATO/","Atmos Energy Corp.")</f>
        <v>Atmos Energy Corp.</v>
      </c>
      <c r="C30" t="s">
        <v>225</v>
      </c>
      <c r="D30">
        <v>115.75</v>
      </c>
      <c r="E30">
        <v>2.781857451403888E-2</v>
      </c>
    </row>
    <row r="31" spans="1:5" hidden="1" x14ac:dyDescent="0.25">
      <c r="A31" t="s">
        <v>240</v>
      </c>
      <c r="B31" t="str">
        <f>HYPERLINK("https://www.suredividend.com/sure-analysis-MCD/","McDonald`s Corp")</f>
        <v>McDonald`s Corp</v>
      </c>
      <c r="C31" t="s">
        <v>211</v>
      </c>
      <c r="D31">
        <v>254.28</v>
      </c>
      <c r="E31">
        <v>2.627025326411829E-2</v>
      </c>
    </row>
    <row r="32" spans="1:5" hidden="1" x14ac:dyDescent="0.25">
      <c r="A32" t="s">
        <v>241</v>
      </c>
      <c r="B32" t="str">
        <f>HYPERLINK("https://www.suredividend.com/sure-analysis-APD/","Air Products &amp; Chemicals Inc.")</f>
        <v>Air Products &amp; Chemicals Inc.</v>
      </c>
      <c r="C32" t="s">
        <v>242</v>
      </c>
      <c r="D32">
        <v>280.81</v>
      </c>
      <c r="E32">
        <v>2.521277732274492E-2</v>
      </c>
    </row>
    <row r="33" spans="1:5" hidden="1" x14ac:dyDescent="0.25">
      <c r="A33" t="s">
        <v>243</v>
      </c>
      <c r="B33" t="str">
        <f>HYPERLINK("https://www.suredividend.com/sure-analysis-FAST/","Fastenal Co.")</f>
        <v>Fastenal Co.</v>
      </c>
      <c r="C33" t="s">
        <v>218</v>
      </c>
      <c r="D33">
        <v>63.27</v>
      </c>
      <c r="E33">
        <v>2.4656235182550969E-2</v>
      </c>
    </row>
    <row r="34" spans="1:5" hidden="1" x14ac:dyDescent="0.25">
      <c r="A34" t="s">
        <v>244</v>
      </c>
      <c r="B34" t="str">
        <f>HYPERLINK("https://www.suredividend.com/sure-analysis-MKC/","McCormick &amp; Co., Inc.")</f>
        <v>McCormick &amp; Co., Inc.</v>
      </c>
      <c r="C34" t="s">
        <v>220</v>
      </c>
      <c r="D34">
        <v>69.2</v>
      </c>
      <c r="E34">
        <v>2.4277456647398839E-2</v>
      </c>
    </row>
    <row r="35" spans="1:5" hidden="1" x14ac:dyDescent="0.25">
      <c r="A35" t="s">
        <v>245</v>
      </c>
      <c r="B35" t="str">
        <f>HYPERLINK("https://www.suredividend.com/sure-analysis-PG/","Procter &amp; Gamble Co.")</f>
        <v>Procter &amp; Gamble Co.</v>
      </c>
      <c r="C35" t="s">
        <v>220</v>
      </c>
      <c r="D35">
        <v>167.48</v>
      </c>
      <c r="E35">
        <v>2.406257463577741E-2</v>
      </c>
    </row>
    <row r="36" spans="1:5" hidden="1" x14ac:dyDescent="0.25">
      <c r="A36" t="s">
        <v>246</v>
      </c>
      <c r="B36" t="str">
        <f>HYPERLINK("https://www.suredividend.com/sure-analysis-ITW/","Illinois Tool Works, Inc.")</f>
        <v>Illinois Tool Works, Inc.</v>
      </c>
      <c r="C36" t="s">
        <v>218</v>
      </c>
      <c r="D36">
        <v>238.24</v>
      </c>
      <c r="E36">
        <v>2.3505708529214239E-2</v>
      </c>
    </row>
    <row r="37" spans="1:5" hidden="1" x14ac:dyDescent="0.25">
      <c r="A37" t="s">
        <v>247</v>
      </c>
      <c r="B37" t="str">
        <f>HYPERLINK("https://www.suredividend.com/sure-analysis-AFL/","Aflac Inc.")</f>
        <v>Aflac Inc.</v>
      </c>
      <c r="C37" t="s">
        <v>209</v>
      </c>
      <c r="D37">
        <v>87.57</v>
      </c>
      <c r="E37">
        <v>2.283887175973507E-2</v>
      </c>
    </row>
    <row r="38" spans="1:5" hidden="1" x14ac:dyDescent="0.25">
      <c r="A38" t="s">
        <v>248</v>
      </c>
      <c r="B38" t="str">
        <f>HYPERLINK("https://www.suredividend.com/sure-analysis-ADP/","Automatic Data Processing Inc.")</f>
        <v>Automatic Data Processing Inc.</v>
      </c>
      <c r="C38" t="s">
        <v>218</v>
      </c>
      <c r="D38">
        <v>246.58</v>
      </c>
      <c r="E38">
        <v>2.2710682131559731E-2</v>
      </c>
    </row>
    <row r="39" spans="1:5" hidden="1" x14ac:dyDescent="0.25">
      <c r="A39" t="s">
        <v>249</v>
      </c>
      <c r="B39" t="str">
        <f>HYPERLINK("https://www.suredividend.com/sure-analysis-CL/","Colgate-Palmolive Co.")</f>
        <v>Colgate-Palmolive Co.</v>
      </c>
      <c r="C39" t="s">
        <v>220</v>
      </c>
      <c r="D39">
        <v>93.96</v>
      </c>
      <c r="E39">
        <v>2.128565346956152E-2</v>
      </c>
    </row>
    <row r="40" spans="1:5" hidden="1" x14ac:dyDescent="0.25">
      <c r="A40" t="s">
        <v>250</v>
      </c>
      <c r="B40" t="str">
        <f>HYPERLINK("https://www.suredividend.com/sure-analysis-ABT/","Abbott Laboratories")</f>
        <v>Abbott Laboratories</v>
      </c>
      <c r="C40" t="s">
        <v>222</v>
      </c>
      <c r="D40">
        <v>105.81</v>
      </c>
      <c r="E40">
        <v>2.0791985634628109E-2</v>
      </c>
    </row>
    <row r="41" spans="1:5" hidden="1" x14ac:dyDescent="0.25">
      <c r="A41" t="s">
        <v>251</v>
      </c>
      <c r="B41" t="str">
        <f>HYPERLINK("https://www.suredividend.com/sure-analysis-CAH/","Cardinal Health, Inc.")</f>
        <v>Cardinal Health, Inc.</v>
      </c>
      <c r="C41" t="s">
        <v>222</v>
      </c>
      <c r="D41">
        <v>99.01</v>
      </c>
      <c r="E41">
        <v>2.0401979598020401E-2</v>
      </c>
    </row>
    <row r="42" spans="1:5" hidden="1" x14ac:dyDescent="0.25">
      <c r="A42" t="s">
        <v>252</v>
      </c>
      <c r="B42" t="str">
        <f>HYPERLINK("https://www.suredividend.com/sure-analysis-LOW/","Lowe`s Cos., Inc.")</f>
        <v>Lowe`s Cos., Inc.</v>
      </c>
      <c r="C42" t="s">
        <v>211</v>
      </c>
      <c r="D42">
        <v>218.35</v>
      </c>
      <c r="E42">
        <v>2.0151133501259449E-2</v>
      </c>
    </row>
    <row r="43" spans="1:5" hidden="1" x14ac:dyDescent="0.25">
      <c r="E43" s="1"/>
    </row>
    <row r="44" spans="1:5" hidden="1" x14ac:dyDescent="0.25">
      <c r="A44" t="s">
        <v>253</v>
      </c>
      <c r="B44" t="str">
        <f>HYPERLINK("https://www.suredividend.com/sure-analysis-PPG/","PPG Industries, Inc.")</f>
        <v>PPG Industries, Inc.</v>
      </c>
      <c r="C44" t="s">
        <v>242</v>
      </c>
      <c r="D44">
        <v>129.57</v>
      </c>
      <c r="E44">
        <v>2.006637338890175E-2</v>
      </c>
    </row>
    <row r="45" spans="1:5" hidden="1" x14ac:dyDescent="0.25">
      <c r="A45" t="s">
        <v>254</v>
      </c>
      <c r="B45" t="str">
        <f>HYPERLINK("https://www.suredividend.com/sure-analysis-EMR/","Emerson Electric Co.")</f>
        <v>Emerson Electric Co.</v>
      </c>
      <c r="C45" t="s">
        <v>218</v>
      </c>
      <c r="D45">
        <v>107.61</v>
      </c>
      <c r="E45">
        <v>1.9514914970727631E-2</v>
      </c>
    </row>
    <row r="46" spans="1:5" hidden="1" x14ac:dyDescent="0.25">
      <c r="A46" t="s">
        <v>255</v>
      </c>
      <c r="B46" t="str">
        <f>HYPERLINK("https://www.suredividend.com/sure-analysis-GD/","General Dynamics Corp.")</f>
        <v>General Dynamics Corp.</v>
      </c>
      <c r="C46" t="s">
        <v>218</v>
      </c>
      <c r="D46">
        <v>292.64999999999998</v>
      </c>
      <c r="E46">
        <v>1.9408850162309931E-2</v>
      </c>
    </row>
    <row r="47" spans="1:5" hidden="1" x14ac:dyDescent="0.25">
      <c r="A47" t="s">
        <v>256</v>
      </c>
      <c r="B47" t="str">
        <f>HYPERLINK("https://www.suredividend.com/sure-analysis-BDX/","Becton Dickinson &amp; Co.")</f>
        <v>Becton Dickinson &amp; Co.</v>
      </c>
      <c r="C47" t="s">
        <v>222</v>
      </c>
      <c r="D47">
        <v>234.94</v>
      </c>
      <c r="E47">
        <v>1.617434238528986E-2</v>
      </c>
    </row>
    <row r="48" spans="1:5" hidden="1" x14ac:dyDescent="0.25">
      <c r="A48" t="s">
        <v>257</v>
      </c>
      <c r="B48" t="str">
        <f>HYPERLINK("https://www.suredividend.com/sure-analysis-CAT/","Caterpillar Inc.")</f>
        <v>Caterpillar Inc.</v>
      </c>
      <c r="C48" t="s">
        <v>218</v>
      </c>
      <c r="D48">
        <v>327.31</v>
      </c>
      <c r="E48">
        <v>1.5887079527053861E-2</v>
      </c>
    </row>
    <row r="49" spans="1:5" hidden="1" x14ac:dyDescent="0.25">
      <c r="A49" t="s">
        <v>258</v>
      </c>
      <c r="B49" t="str">
        <f>HYPERLINK("https://www.suredividend.com/sure-analysis-AOS/","A.O. Smith Corp.")</f>
        <v>A.O. Smith Corp.</v>
      </c>
      <c r="C49" t="s">
        <v>218</v>
      </c>
      <c r="D49">
        <v>81.59</v>
      </c>
      <c r="E49">
        <v>1.5688197082975849E-2</v>
      </c>
    </row>
    <row r="50" spans="1:5" hidden="1" x14ac:dyDescent="0.25">
      <c r="A50" t="s">
        <v>259</v>
      </c>
      <c r="B50" t="str">
        <f>HYPERLINK("https://www.suredividend.com/sure-analysis-ALB/","Albemarle Corp.")</f>
        <v>Albemarle Corp.</v>
      </c>
      <c r="C50" t="s">
        <v>242</v>
      </c>
      <c r="D50">
        <v>113.97</v>
      </c>
      <c r="E50">
        <v>1.4038782135649731E-2</v>
      </c>
    </row>
    <row r="51" spans="1:5" hidden="1" x14ac:dyDescent="0.25">
      <c r="A51" t="s">
        <v>260</v>
      </c>
      <c r="B51" t="str">
        <f>HYPERLINK("https://www.suredividend.com/sure-analysis-NUE/","Nucor Corp.")</f>
        <v>Nucor Corp.</v>
      </c>
      <c r="C51" t="s">
        <v>242</v>
      </c>
      <c r="D51">
        <v>155.43</v>
      </c>
      <c r="E51">
        <v>1.389693109438332E-2</v>
      </c>
    </row>
    <row r="52" spans="1:5" hidden="1" x14ac:dyDescent="0.25">
      <c r="A52" t="s">
        <v>261</v>
      </c>
      <c r="B52" t="str">
        <f>HYPERLINK("https://www.suredividend.com/sure-analysis-CB/","Chubb Limited")</f>
        <v>Chubb Limited</v>
      </c>
      <c r="C52" t="s">
        <v>209</v>
      </c>
      <c r="D52">
        <v>263.92</v>
      </c>
      <c r="E52">
        <v>1.3034252803879961E-2</v>
      </c>
    </row>
    <row r="53" spans="1:5" hidden="1" x14ac:dyDescent="0.25">
      <c r="A53" t="s">
        <v>262</v>
      </c>
      <c r="B53" t="str">
        <f>HYPERLINK("https://www.suredividend.com/sure-analysis-LIN/","Linde Plc.")</f>
        <v>Linde Plc.</v>
      </c>
      <c r="C53" t="s">
        <v>242</v>
      </c>
      <c r="D53">
        <v>435.48</v>
      </c>
      <c r="E53">
        <v>1.2767520896482041E-2</v>
      </c>
    </row>
    <row r="54" spans="1:5" hidden="1" x14ac:dyDescent="0.25">
      <c r="A54" t="s">
        <v>263</v>
      </c>
      <c r="B54" t="str">
        <f>HYPERLINK("https://www.suredividend.com/sure-analysis-WMT/","Walmart Inc")</f>
        <v>Walmart Inc</v>
      </c>
      <c r="C54" t="s">
        <v>220</v>
      </c>
      <c r="D54">
        <v>66.73</v>
      </c>
      <c r="E54">
        <v>1.243818372546081E-2</v>
      </c>
    </row>
    <row r="55" spans="1:5" hidden="1" x14ac:dyDescent="0.25">
      <c r="A55" t="s">
        <v>264</v>
      </c>
      <c r="B55" t="str">
        <f>HYPERLINK("https://www.suredividend.com/sure-analysis-NDSN/","Nordson Corp.")</f>
        <v>Nordson Corp.</v>
      </c>
      <c r="C55" t="s">
        <v>218</v>
      </c>
      <c r="D55">
        <v>225.7</v>
      </c>
      <c r="E55">
        <v>1.205139565795304E-2</v>
      </c>
    </row>
    <row r="56" spans="1:5" hidden="1" x14ac:dyDescent="0.25">
      <c r="A56" t="s">
        <v>265</v>
      </c>
      <c r="B56" t="str">
        <f>HYPERLINK("https://www.suredividend.com/sure-analysis-PNR/","Pentair plc")</f>
        <v>Pentair plc</v>
      </c>
      <c r="C56" t="s">
        <v>218</v>
      </c>
      <c r="D56">
        <v>77.92</v>
      </c>
      <c r="E56">
        <v>1.180698151950719E-2</v>
      </c>
    </row>
    <row r="57" spans="1:5" hidden="1" x14ac:dyDescent="0.25">
      <c r="A57" t="s">
        <v>266</v>
      </c>
      <c r="B57" t="str">
        <f>HYPERLINK("https://www.suredividend.com/sure-analysis-DOV/","Dover Corp.")</f>
        <v>Dover Corp.</v>
      </c>
      <c r="C57" t="s">
        <v>218</v>
      </c>
      <c r="D57">
        <v>177.27</v>
      </c>
      <c r="E57">
        <v>1.150786935183618E-2</v>
      </c>
    </row>
    <row r="58" spans="1:5" hidden="1" x14ac:dyDescent="0.25">
      <c r="A58" t="s">
        <v>267</v>
      </c>
      <c r="B58" t="str">
        <f>HYPERLINK("https://www.suredividend.com/sure-analysis-EXPD/","Expeditors International Of Washington, Inc.")</f>
        <v>Expeditors International Of Washington, Inc.</v>
      </c>
      <c r="C58" t="s">
        <v>218</v>
      </c>
      <c r="D58">
        <v>124.41</v>
      </c>
      <c r="E58">
        <v>1.1413873482838999E-2</v>
      </c>
    </row>
    <row r="59" spans="1:5" hidden="1" x14ac:dyDescent="0.25">
      <c r="A59" t="s">
        <v>268</v>
      </c>
      <c r="B59" t="str">
        <f>HYPERLINK("https://www.suredividend.com/sure-analysis-CHD/","Church &amp; Dwight Co., Inc.")</f>
        <v>Church &amp; Dwight Co., Inc.</v>
      </c>
      <c r="C59" t="s">
        <v>220</v>
      </c>
      <c r="D59">
        <v>107.93</v>
      </c>
      <c r="E59">
        <v>1.0562401556564439E-2</v>
      </c>
    </row>
    <row r="60" spans="1:5" hidden="1" x14ac:dyDescent="0.25">
      <c r="A60" t="s">
        <v>269</v>
      </c>
      <c r="B60" t="str">
        <f>HYPERLINK("https://www.suredividend.com/sure-analysis-SHW/","Sherwin-Williams Co.")</f>
        <v>Sherwin-Williams Co.</v>
      </c>
      <c r="C60" t="s">
        <v>242</v>
      </c>
      <c r="D60">
        <v>296</v>
      </c>
      <c r="E60">
        <v>9.6621621621621624E-3</v>
      </c>
    </row>
    <row r="61" spans="1:5" hidden="1" x14ac:dyDescent="0.25">
      <c r="A61" t="s">
        <v>270</v>
      </c>
      <c r="B61" t="str">
        <f>HYPERLINK("https://www.suredividend.com/sure-analysis-ECL/","Ecolab, Inc.")</f>
        <v>Ecolab, Inc.</v>
      </c>
      <c r="C61" t="s">
        <v>242</v>
      </c>
      <c r="D61">
        <v>240.61</v>
      </c>
      <c r="E61">
        <v>9.4759153817380818E-3</v>
      </c>
    </row>
    <row r="62" spans="1:5" hidden="1" x14ac:dyDescent="0.25">
      <c r="A62" t="s">
        <v>271</v>
      </c>
      <c r="B62" t="str">
        <f>HYPERLINK("https://www.suredividend.com/sure-analysis-GWW/","W.W. Grainger Inc.")</f>
        <v>W.W. Grainger Inc.</v>
      </c>
      <c r="C62" t="s">
        <v>218</v>
      </c>
      <c r="D62">
        <v>900.29</v>
      </c>
      <c r="E62">
        <v>9.1081762543180518E-3</v>
      </c>
    </row>
    <row r="63" spans="1:5" hidden="1" x14ac:dyDescent="0.25">
      <c r="A63" t="s">
        <v>272</v>
      </c>
      <c r="B63" t="str">
        <f>HYPERLINK("https://www.suredividend.com/sure-analysis-SPGI/","S&amp;P Global Inc")</f>
        <v>S&amp;P Global Inc</v>
      </c>
      <c r="C63" t="s">
        <v>209</v>
      </c>
      <c r="D63">
        <v>428.81</v>
      </c>
      <c r="E63">
        <v>8.4886080082087634E-3</v>
      </c>
    </row>
    <row r="64" spans="1:5" hidden="1" x14ac:dyDescent="0.25">
      <c r="A64" t="s">
        <v>273</v>
      </c>
      <c r="B64" t="str">
        <f>HYPERLINK("https://www.suredividend.com/sure-analysis-CTAS/","Cintas Corporation")</f>
        <v>Cintas Corporation</v>
      </c>
      <c r="C64" t="s">
        <v>218</v>
      </c>
      <c r="D64">
        <v>686.95</v>
      </c>
      <c r="E64">
        <v>7.8608341218429287E-3</v>
      </c>
    </row>
    <row r="65" spans="1:5" hidden="1" x14ac:dyDescent="0.25">
      <c r="A65" t="s">
        <v>274</v>
      </c>
      <c r="B65" t="str">
        <f>HYPERLINK("https://www.suredividend.com/sure-analysis-BRO/","Brown &amp; Brown, Inc.")</f>
        <v>Brown &amp; Brown, Inc.</v>
      </c>
      <c r="C65" t="s">
        <v>209</v>
      </c>
      <c r="D65">
        <v>89.62</v>
      </c>
      <c r="E65">
        <v>5.8022762776166036E-3</v>
      </c>
    </row>
    <row r="66" spans="1:5" hidden="1" x14ac:dyDescent="0.25">
      <c r="A66" t="s">
        <v>275</v>
      </c>
      <c r="B66" t="str">
        <f>HYPERLINK("https://www.suredividend.com/sure-analysis-ROP/","Roper Technologies Inc")</f>
        <v>Roper Technologies Inc</v>
      </c>
      <c r="C66" t="s">
        <v>218</v>
      </c>
      <c r="D66">
        <v>555.72</v>
      </c>
      <c r="E66">
        <v>5.3984020729863956E-3</v>
      </c>
    </row>
    <row r="67" spans="1:5" hidden="1" x14ac:dyDescent="0.25">
      <c r="A67" t="s">
        <v>276</v>
      </c>
      <c r="B67" t="str">
        <f>HYPERLINK("https://www.suredividend.com/sure-analysis-WST/","West Pharmaceutical Services, Inc.")</f>
        <v>West Pharmaceutical Services, Inc.</v>
      </c>
      <c r="C67" t="s">
        <v>222</v>
      </c>
      <c r="D67">
        <v>328.17</v>
      </c>
      <c r="E67">
        <v>2.437760916598104E-3</v>
      </c>
    </row>
    <row r="68" spans="1:5" hidden="1" x14ac:dyDescent="0.25"/>
    <row r="69" spans="1:5" hidden="1" x14ac:dyDescent="0.25"/>
    <row r="70" spans="1:5" hidden="1" x14ac:dyDescent="0.25"/>
    <row r="71" spans="1:5" hidden="1" x14ac:dyDescent="0.25"/>
    <row r="72" spans="1:5" hidden="1" x14ac:dyDescent="0.25"/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</sheetData>
  <autoFilter ref="A1:E1066">
    <filterColumn colId="3">
      <customFilters>
        <customFilter operator="lessThan" val="55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53"/>
  <sheetViews>
    <sheetView workbookViewId="0">
      <selection activeCell="C33" sqref="C33"/>
    </sheetView>
  </sheetViews>
  <sheetFormatPr defaultRowHeight="15" x14ac:dyDescent="0.25"/>
  <cols>
    <col min="1" max="1" width="25.7109375" customWidth="1"/>
    <col min="2" max="2" width="45.7109375" customWidth="1"/>
    <col min="3" max="3" width="25.7109375" customWidth="1"/>
    <col min="4" max="4" width="10.7109375" customWidth="1"/>
    <col min="5" max="5" width="18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2" t="s">
        <v>277</v>
      </c>
      <c r="B2" s="2" t="str">
        <f>HYPERLINK("https://www.suredividend.com/sure-analysis-MO/","Altria Group Inc.")</f>
        <v>Altria Group Inc.</v>
      </c>
      <c r="C2" s="2" t="s">
        <v>220</v>
      </c>
      <c r="D2" s="2">
        <v>46.4</v>
      </c>
      <c r="E2" s="3">
        <v>8.4482758620689657E-2</v>
      </c>
    </row>
    <row r="3" spans="1:5" x14ac:dyDescent="0.25">
      <c r="A3" t="s">
        <v>278</v>
      </c>
      <c r="B3" t="str">
        <f>HYPERLINK("https://www.suredividend.com/sure-analysis-UVV/","Universal Corp.")</f>
        <v>Universal Corp.</v>
      </c>
      <c r="C3" t="s">
        <v>220</v>
      </c>
      <c r="D3">
        <v>46.98</v>
      </c>
      <c r="E3" s="1">
        <v>6.8965517241379323E-2</v>
      </c>
    </row>
    <row r="4" spans="1:5" x14ac:dyDescent="0.25">
      <c r="A4" t="s">
        <v>279</v>
      </c>
      <c r="B4" t="str">
        <f>HYPERLINK("https://www.suredividend.com/sure-analysis-CDUAF/","Canadian Utilities Ltd.")</f>
        <v>Canadian Utilities Ltd.</v>
      </c>
      <c r="C4" t="s">
        <v>225</v>
      </c>
      <c r="D4">
        <v>22.746500000000001</v>
      </c>
      <c r="E4" s="1">
        <v>5.8030905853647813E-2</v>
      </c>
    </row>
    <row r="5" spans="1:5" x14ac:dyDescent="0.25">
      <c r="A5" t="s">
        <v>280</v>
      </c>
      <c r="B5" t="str">
        <f>HYPERLINK("https://www.suredividend.com/sure-analysis-NWN/","Northwest Natural Holding Co")</f>
        <v>Northwest Natural Holding Co</v>
      </c>
      <c r="C5" t="s">
        <v>225</v>
      </c>
      <c r="D5">
        <v>35.770000000000003</v>
      </c>
      <c r="E5" s="1">
        <v>5.4514956667598542E-2</v>
      </c>
    </row>
    <row r="6" spans="1:5" x14ac:dyDescent="0.25">
      <c r="A6" t="s">
        <v>281</v>
      </c>
      <c r="B6" t="str">
        <f>HYPERLINK("https://www.suredividend.com/sure-analysis-BKH/","Black Hills Corporation")</f>
        <v>Black Hills Corporation</v>
      </c>
      <c r="C6" t="s">
        <v>225</v>
      </c>
      <c r="D6">
        <v>53.15</v>
      </c>
      <c r="E6" s="1">
        <v>4.8918156161806212E-2</v>
      </c>
    </row>
    <row r="7" spans="1:5" x14ac:dyDescent="0.25">
      <c r="E7" s="1"/>
    </row>
    <row r="8" spans="1:5" x14ac:dyDescent="0.25">
      <c r="E8" s="1"/>
    </row>
    <row r="9" spans="1:5" hidden="1" x14ac:dyDescent="0.25">
      <c r="A9" t="s">
        <v>113</v>
      </c>
      <c r="B9" t="str">
        <f>HYPERLINK("https://www.suredividend.com/sure-analysis-FRT/","Federal Realty Investment Trust.")</f>
        <v>Federal Realty Investment Trust.</v>
      </c>
      <c r="C9" t="s">
        <v>6</v>
      </c>
      <c r="D9">
        <v>99.86</v>
      </c>
      <c r="E9">
        <v>4.3661125575806127E-2</v>
      </c>
    </row>
    <row r="10" spans="1:5" x14ac:dyDescent="0.25">
      <c r="E10" s="1"/>
    </row>
    <row r="11" spans="1:5" hidden="1" x14ac:dyDescent="0.25">
      <c r="A11" t="s">
        <v>217</v>
      </c>
      <c r="B11" t="str">
        <f>HYPERLINK("https://www.suredividend.com/sure-analysis-SWK/","Stanley Black &amp; Decker Inc")</f>
        <v>Stanley Black &amp; Decker Inc</v>
      </c>
      <c r="C11" t="s">
        <v>218</v>
      </c>
      <c r="D11">
        <v>83.69</v>
      </c>
      <c r="E11">
        <v>3.8714302784084123E-2</v>
      </c>
    </row>
    <row r="12" spans="1:5" hidden="1" x14ac:dyDescent="0.25">
      <c r="A12" t="s">
        <v>221</v>
      </c>
      <c r="B12" t="str">
        <f>HYPERLINK("https://www.suredividend.com/sure-analysis-ABBV/","Abbvie Inc")</f>
        <v>Abbvie Inc</v>
      </c>
      <c r="C12" t="s">
        <v>222</v>
      </c>
      <c r="D12">
        <v>167.7</v>
      </c>
      <c r="E12">
        <v>3.697078115682767E-2</v>
      </c>
    </row>
    <row r="13" spans="1:5" x14ac:dyDescent="0.25">
      <c r="E13" s="1"/>
    </row>
    <row r="14" spans="1:5" hidden="1" x14ac:dyDescent="0.25">
      <c r="A14" t="s">
        <v>224</v>
      </c>
      <c r="B14" t="str">
        <f>HYPERLINK("https://www.suredividend.com/sure-analysis-ED/","Consolidated Edison, Inc.")</f>
        <v>Consolidated Edison, Inc.</v>
      </c>
      <c r="C14" t="s">
        <v>225</v>
      </c>
      <c r="D14">
        <v>91.75</v>
      </c>
      <c r="E14">
        <v>3.6185286103542227E-2</v>
      </c>
    </row>
    <row r="15" spans="1:5" hidden="1" x14ac:dyDescent="0.25">
      <c r="A15" t="s">
        <v>226</v>
      </c>
      <c r="B15" t="str">
        <f>HYPERLINK("https://www.suredividend.com/sure-analysis-KMB/","Kimberly-Clark Corp.")</f>
        <v>Kimberly-Clark Corp.</v>
      </c>
      <c r="C15" t="s">
        <v>220</v>
      </c>
      <c r="D15">
        <v>135.65</v>
      </c>
      <c r="E15">
        <v>3.5974935495761147E-2</v>
      </c>
    </row>
    <row r="16" spans="1:5" hidden="1" x14ac:dyDescent="0.25">
      <c r="A16" t="s">
        <v>282</v>
      </c>
      <c r="B16" t="str">
        <f>HYPERLINK("https://www.suredividend.com/sure-analysis-NFG/","National Fuel Gas Co.")</f>
        <v>National Fuel Gas Co.</v>
      </c>
      <c r="C16" t="s">
        <v>214</v>
      </c>
      <c r="D16">
        <v>56.03</v>
      </c>
      <c r="E16">
        <v>3.5338211672318397E-2</v>
      </c>
    </row>
    <row r="17" spans="1:5" hidden="1" x14ac:dyDescent="0.25">
      <c r="A17" t="s">
        <v>229</v>
      </c>
      <c r="B17" t="str">
        <f>HYPERLINK("https://www.suredividend.com/sure-analysis-JNJ/","Johnson &amp; Johnson")</f>
        <v>Johnson &amp; Johnson</v>
      </c>
      <c r="C17" t="s">
        <v>222</v>
      </c>
      <c r="D17">
        <v>146.76</v>
      </c>
      <c r="E17">
        <v>3.3796674843281548E-2</v>
      </c>
    </row>
    <row r="18" spans="1:5" hidden="1" x14ac:dyDescent="0.25">
      <c r="A18" t="s">
        <v>230</v>
      </c>
      <c r="B18" t="str">
        <f>HYPERLINK("https://www.suredividend.com/sure-analysis-PEP/","PepsiCo Inc")</f>
        <v>PepsiCo Inc</v>
      </c>
      <c r="C18" t="s">
        <v>220</v>
      </c>
      <c r="D18">
        <v>165.07</v>
      </c>
      <c r="E18">
        <v>3.2834555037256921E-2</v>
      </c>
    </row>
    <row r="19" spans="1:5" hidden="1" x14ac:dyDescent="0.25">
      <c r="A19" t="s">
        <v>231</v>
      </c>
      <c r="B19" t="str">
        <f>HYPERLINK("https://www.suredividend.com/sure-analysis-ADM/","Archer Daniels Midland Co.")</f>
        <v>Archer Daniels Midland Co.</v>
      </c>
      <c r="C19" t="s">
        <v>220</v>
      </c>
      <c r="D19">
        <v>61.49</v>
      </c>
      <c r="E19">
        <v>3.2525613920962759E-2</v>
      </c>
    </row>
    <row r="20" spans="1:5" hidden="1" x14ac:dyDescent="0.25">
      <c r="A20" t="s">
        <v>232</v>
      </c>
      <c r="B20" t="str">
        <f>HYPERLINK("https://www.suredividend.com/sure-analysis-KO/","Coca-Cola Co")</f>
        <v>Coca-Cola Co</v>
      </c>
      <c r="C20" t="s">
        <v>220</v>
      </c>
      <c r="D20">
        <v>63.55</v>
      </c>
      <c r="E20">
        <v>3.0527143981117229E-2</v>
      </c>
    </row>
    <row r="21" spans="1:5" x14ac:dyDescent="0.25">
      <c r="E21" s="1"/>
    </row>
    <row r="22" spans="1:5" hidden="1" x14ac:dyDescent="0.25">
      <c r="A22" t="s">
        <v>233</v>
      </c>
      <c r="B22" t="str">
        <f>HYPERLINK("https://www.suredividend.com/sure-analysis-TGT/","Target Corp")</f>
        <v>Target Corp</v>
      </c>
      <c r="C22" t="s">
        <v>220</v>
      </c>
      <c r="D22">
        <v>146.19</v>
      </c>
      <c r="E22">
        <v>3.0097817908201659E-2</v>
      </c>
    </row>
    <row r="23" spans="1:5" hidden="1" x14ac:dyDescent="0.25">
      <c r="A23" t="s">
        <v>235</v>
      </c>
      <c r="B23" t="str">
        <f>HYPERLINK("https://www.suredividend.com/sure-analysis-CINF/","Cincinnati Financial Corp.")</f>
        <v>Cincinnati Financial Corp.</v>
      </c>
      <c r="C23" t="s">
        <v>209</v>
      </c>
      <c r="D23">
        <v>113.9</v>
      </c>
      <c r="E23">
        <v>2.844600526777875E-2</v>
      </c>
    </row>
    <row r="24" spans="1:5" hidden="1" x14ac:dyDescent="0.25">
      <c r="A24" t="s">
        <v>237</v>
      </c>
      <c r="B24" t="str">
        <f>HYPERLINK("https://www.suredividend.com/sure-analysis-SYY/","Sysco Corp.")</f>
        <v>Sysco Corp.</v>
      </c>
      <c r="C24" t="s">
        <v>220</v>
      </c>
      <c r="D24">
        <v>71.72</v>
      </c>
      <c r="E24">
        <v>2.816508644729504E-2</v>
      </c>
    </row>
    <row r="25" spans="1:5" hidden="1" x14ac:dyDescent="0.25">
      <c r="A25" t="s">
        <v>238</v>
      </c>
      <c r="B25" t="str">
        <f>HYPERLINK("https://www.suredividend.com/sure-analysis-GPC/","Genuine Parts Co.")</f>
        <v>Genuine Parts Co.</v>
      </c>
      <c r="C25" t="s">
        <v>211</v>
      </c>
      <c r="D25">
        <v>142.04</v>
      </c>
      <c r="E25">
        <v>2.816108138552521E-2</v>
      </c>
    </row>
    <row r="26" spans="1:5" x14ac:dyDescent="0.25">
      <c r="E26" s="1"/>
    </row>
    <row r="27" spans="1:5" hidden="1" x14ac:dyDescent="0.25">
      <c r="A27" t="s">
        <v>283</v>
      </c>
      <c r="B27" t="str">
        <f>HYPERLINK("https://www.suredividend.com/sure-analysis-AWR/","American States Water Co.")</f>
        <v>American States Water Co.</v>
      </c>
      <c r="C27" t="s">
        <v>225</v>
      </c>
      <c r="D27">
        <v>70.92</v>
      </c>
      <c r="E27">
        <v>2.4252679075014098E-2</v>
      </c>
    </row>
    <row r="28" spans="1:5" hidden="1" x14ac:dyDescent="0.25">
      <c r="A28" t="s">
        <v>245</v>
      </c>
      <c r="B28" t="str">
        <f>HYPERLINK("https://www.suredividend.com/sure-analysis-PG/","Procter &amp; Gamble Co.")</f>
        <v>Procter &amp; Gamble Co.</v>
      </c>
      <c r="C28" t="s">
        <v>220</v>
      </c>
      <c r="D28">
        <v>167.48</v>
      </c>
      <c r="E28">
        <v>2.406257463577741E-2</v>
      </c>
    </row>
    <row r="29" spans="1:5" hidden="1" x14ac:dyDescent="0.25">
      <c r="A29" t="s">
        <v>246</v>
      </c>
      <c r="B29" t="str">
        <f>HYPERLINK("https://www.suredividend.com/sure-analysis-ITW/","Illinois Tool Works, Inc.")</f>
        <v>Illinois Tool Works, Inc.</v>
      </c>
      <c r="C29" t="s">
        <v>218</v>
      </c>
      <c r="D29">
        <v>238.24</v>
      </c>
      <c r="E29">
        <v>2.3505708529214239E-2</v>
      </c>
    </row>
    <row r="30" spans="1:5" x14ac:dyDescent="0.25">
      <c r="E30" s="1"/>
    </row>
    <row r="31" spans="1:5" hidden="1" x14ac:dyDescent="0.25">
      <c r="A31" t="s">
        <v>249</v>
      </c>
      <c r="B31" t="str">
        <f>HYPERLINK("https://www.suredividend.com/sure-analysis-CL/","Colgate-Palmolive Co.")</f>
        <v>Colgate-Palmolive Co.</v>
      </c>
      <c r="C31" t="s">
        <v>220</v>
      </c>
      <c r="D31">
        <v>93.96</v>
      </c>
      <c r="E31">
        <v>2.128565346956152E-2</v>
      </c>
    </row>
    <row r="32" spans="1:5" hidden="1" x14ac:dyDescent="0.25">
      <c r="A32" t="s">
        <v>250</v>
      </c>
      <c r="B32" t="str">
        <f>HYPERLINK("https://www.suredividend.com/sure-analysis-ABT/","Abbott Laboratories")</f>
        <v>Abbott Laboratories</v>
      </c>
      <c r="C32" t="s">
        <v>222</v>
      </c>
      <c r="D32">
        <v>105.81</v>
      </c>
      <c r="E32">
        <v>2.0791985634628109E-2</v>
      </c>
    </row>
    <row r="33" spans="1:5" x14ac:dyDescent="0.25">
      <c r="E33" s="1"/>
    </row>
    <row r="34" spans="1:5" hidden="1" x14ac:dyDescent="0.25">
      <c r="A34" t="s">
        <v>252</v>
      </c>
      <c r="B34" t="str">
        <f>HYPERLINK("https://www.suredividend.com/sure-analysis-LOW/","Lowe`s Cos., Inc.")</f>
        <v>Lowe`s Cos., Inc.</v>
      </c>
      <c r="C34" t="s">
        <v>211</v>
      </c>
      <c r="D34">
        <v>218.35</v>
      </c>
      <c r="E34">
        <v>2.0151133501259449E-2</v>
      </c>
    </row>
    <row r="35" spans="1:5" hidden="1" x14ac:dyDescent="0.25">
      <c r="A35" t="s">
        <v>253</v>
      </c>
      <c r="B35" t="str">
        <f>HYPERLINK("https://www.suredividend.com/sure-analysis-PPG/","PPG Industries, Inc.")</f>
        <v>PPG Industries, Inc.</v>
      </c>
      <c r="C35" t="s">
        <v>242</v>
      </c>
      <c r="D35">
        <v>129.57</v>
      </c>
      <c r="E35">
        <v>2.006637338890175E-2</v>
      </c>
    </row>
    <row r="36" spans="1:5" x14ac:dyDescent="0.25">
      <c r="E36" s="1"/>
    </row>
    <row r="37" spans="1:5" hidden="1" x14ac:dyDescent="0.25">
      <c r="A37" t="s">
        <v>254</v>
      </c>
      <c r="B37" t="str">
        <f>HYPERLINK("https://www.suredividend.com/sure-analysis-EMR/","Emerson Electric Co.")</f>
        <v>Emerson Electric Co.</v>
      </c>
      <c r="C37" t="s">
        <v>218</v>
      </c>
      <c r="D37">
        <v>107.61</v>
      </c>
      <c r="E37">
        <v>1.9514914970727631E-2</v>
      </c>
    </row>
    <row r="38" spans="1:5" hidden="1" x14ac:dyDescent="0.25">
      <c r="A38" t="s">
        <v>284</v>
      </c>
      <c r="B38" t="str">
        <f>HYPERLINK("https://www.suredividend.com/sure-analysis-LANC/","Lancaster Colony Corp.")</f>
        <v>Lancaster Colony Corp.</v>
      </c>
      <c r="C38" t="s">
        <v>220</v>
      </c>
      <c r="D38">
        <v>187.13</v>
      </c>
      <c r="E38">
        <v>1.923796291348261E-2</v>
      </c>
    </row>
    <row r="39" spans="1:5" hidden="1" x14ac:dyDescent="0.25">
      <c r="A39" t="s">
        <v>285</v>
      </c>
      <c r="B39" t="str">
        <f>HYPERLINK("https://www.suredividend.com/sure-analysis-FMCB/","Farmers &amp; Merchants Bancorp")</f>
        <v>Farmers &amp; Merchants Bancorp</v>
      </c>
      <c r="C39" t="s">
        <v>209</v>
      </c>
      <c r="D39">
        <v>976.40260000000001</v>
      </c>
      <c r="E39">
        <v>1.802535142778194E-2</v>
      </c>
    </row>
    <row r="40" spans="1:5" x14ac:dyDescent="0.25">
      <c r="E40" s="1"/>
    </row>
    <row r="41" spans="1:5" hidden="1" x14ac:dyDescent="0.25">
      <c r="A41" t="s">
        <v>286</v>
      </c>
      <c r="B41" t="str">
        <f>HYPERLINK("https://www.suredividend.com/sure-analysis-SCL/","Stepan Co.")</f>
        <v>Stepan Co.</v>
      </c>
      <c r="C41" t="s">
        <v>242</v>
      </c>
      <c r="D41">
        <v>84.8</v>
      </c>
      <c r="E41">
        <v>1.7688679245283018E-2</v>
      </c>
    </row>
    <row r="42" spans="1:5" hidden="1" x14ac:dyDescent="0.25">
      <c r="A42" t="s">
        <v>287</v>
      </c>
      <c r="B42" t="str">
        <f>HYPERLINK("https://www.suredividend.com/sure-analysis-RPM/","RPM International, Inc.")</f>
        <v>RPM International, Inc.</v>
      </c>
      <c r="C42" t="s">
        <v>242</v>
      </c>
      <c r="D42">
        <v>110.28</v>
      </c>
      <c r="E42">
        <v>1.6684802321363799E-2</v>
      </c>
    </row>
    <row r="43" spans="1:5" hidden="1" x14ac:dyDescent="0.25">
      <c r="A43" t="s">
        <v>256</v>
      </c>
      <c r="B43" t="str">
        <f>HYPERLINK("https://www.suredividend.com/sure-analysis-BDX/","Becton Dickinson &amp; Co.")</f>
        <v>Becton Dickinson &amp; Co.</v>
      </c>
      <c r="C43" t="s">
        <v>222</v>
      </c>
      <c r="D43">
        <v>234.94</v>
      </c>
      <c r="E43">
        <v>1.617434238528986E-2</v>
      </c>
    </row>
    <row r="44" spans="1:5" hidden="1" x14ac:dyDescent="0.25">
      <c r="A44" t="s">
        <v>260</v>
      </c>
      <c r="B44" t="str">
        <f>HYPERLINK("https://www.suredividend.com/sure-analysis-NUE/","Nucor Corp.")</f>
        <v>Nucor Corp.</v>
      </c>
      <c r="C44" t="s">
        <v>242</v>
      </c>
      <c r="D44">
        <v>155.43</v>
      </c>
      <c r="E44">
        <v>1.389693109438332E-2</v>
      </c>
    </row>
    <row r="45" spans="1:5" hidden="1" x14ac:dyDescent="0.25">
      <c r="A45" t="s">
        <v>288</v>
      </c>
      <c r="B45" t="str">
        <f>HYPERLINK("https://www.suredividend.com/sure-analysis-PH/","Parker-Hannifin Corp.")</f>
        <v>Parker-Hannifin Corp.</v>
      </c>
      <c r="C45" t="s">
        <v>218</v>
      </c>
      <c r="D45">
        <v>523</v>
      </c>
      <c r="E45">
        <v>1.246653919694073E-2</v>
      </c>
    </row>
    <row r="46" spans="1:5" hidden="1" x14ac:dyDescent="0.25">
      <c r="A46" t="s">
        <v>263</v>
      </c>
      <c r="B46" t="str">
        <f>HYPERLINK("https://www.suredividend.com/sure-analysis-WMT/","Walmart Inc")</f>
        <v>Walmart Inc</v>
      </c>
      <c r="C46" t="s">
        <v>220</v>
      </c>
      <c r="D46">
        <v>66.73</v>
      </c>
      <c r="E46">
        <v>1.243818372546081E-2</v>
      </c>
    </row>
    <row r="47" spans="1:5" x14ac:dyDescent="0.25">
      <c r="E47" s="1"/>
    </row>
    <row r="48" spans="1:5" hidden="1" x14ac:dyDescent="0.25">
      <c r="A48" t="s">
        <v>264</v>
      </c>
      <c r="B48" t="str">
        <f>HYPERLINK("https://www.suredividend.com/sure-analysis-NDSN/","Nordson Corp.")</f>
        <v>Nordson Corp.</v>
      </c>
      <c r="C48" t="s">
        <v>218</v>
      </c>
      <c r="D48">
        <v>225.7</v>
      </c>
      <c r="E48">
        <v>1.205139565795304E-2</v>
      </c>
    </row>
    <row r="49" spans="1:5" hidden="1" x14ac:dyDescent="0.25">
      <c r="A49" t="s">
        <v>289</v>
      </c>
      <c r="B49" t="str">
        <f>HYPERLINK("https://www.suredividend.com/sure-analysis-MSA/","MSA Safety Inc")</f>
        <v>MSA Safety Inc</v>
      </c>
      <c r="C49" t="s">
        <v>218</v>
      </c>
      <c r="D49">
        <v>172.71</v>
      </c>
      <c r="E49">
        <v>1.181170748653813E-2</v>
      </c>
    </row>
    <row r="50" spans="1:5" hidden="1" x14ac:dyDescent="0.25">
      <c r="A50" t="s">
        <v>290</v>
      </c>
      <c r="B50" t="str">
        <f>HYPERLINK("https://www.suredividend.com/sure-analysis-FUL/","H.B. Fuller Company")</f>
        <v>H.B. Fuller Company</v>
      </c>
      <c r="C50" t="s">
        <v>242</v>
      </c>
      <c r="D50">
        <v>76.16</v>
      </c>
      <c r="E50">
        <v>1.1685924369747899E-2</v>
      </c>
    </row>
    <row r="51" spans="1:5" hidden="1" x14ac:dyDescent="0.25">
      <c r="A51" t="s">
        <v>266</v>
      </c>
      <c r="B51" t="str">
        <f>HYPERLINK("https://www.suredividend.com/sure-analysis-DOV/","Dover Corp.")</f>
        <v>Dover Corp.</v>
      </c>
      <c r="C51" t="s">
        <v>218</v>
      </c>
      <c r="D51">
        <v>177.27</v>
      </c>
      <c r="E51">
        <v>1.150786935183618E-2</v>
      </c>
    </row>
    <row r="52" spans="1:5" hidden="1" x14ac:dyDescent="0.25">
      <c r="A52" t="s">
        <v>291</v>
      </c>
      <c r="B52" t="str">
        <f>HYPERLINK("https://www.suredividend.com/sure-analysis-TNC/","Tennant Co.")</f>
        <v>Tennant Co.</v>
      </c>
      <c r="C52" t="s">
        <v>218</v>
      </c>
      <c r="D52">
        <v>98.49</v>
      </c>
      <c r="E52">
        <v>1.1371712864250179E-2</v>
      </c>
    </row>
    <row r="53" spans="1:5" hidden="1" x14ac:dyDescent="0.25">
      <c r="A53" t="s">
        <v>271</v>
      </c>
      <c r="B53" t="str">
        <f>HYPERLINK("https://www.suredividend.com/sure-analysis-GWW/","W.W. Grainger Inc.")</f>
        <v>W.W. Grainger Inc.</v>
      </c>
      <c r="C53" t="s">
        <v>218</v>
      </c>
      <c r="D53">
        <v>900.29</v>
      </c>
      <c r="E53">
        <v>9.1081762543180518E-3</v>
      </c>
    </row>
    <row r="54" spans="1:5" hidden="1" x14ac:dyDescent="0.25">
      <c r="A54" t="s">
        <v>272</v>
      </c>
      <c r="B54" t="str">
        <f>HYPERLINK("https://www.suredividend.com/sure-analysis-SPGI/","S&amp;P Global Inc")</f>
        <v>S&amp;P Global Inc</v>
      </c>
      <c r="C54" t="s">
        <v>209</v>
      </c>
      <c r="D54">
        <v>428.81</v>
      </c>
      <c r="E54">
        <v>8.4886080082087634E-3</v>
      </c>
    </row>
    <row r="55" spans="1:5" hidden="1" x14ac:dyDescent="0.25"/>
    <row r="56" spans="1:5" hidden="1" x14ac:dyDescent="0.25"/>
    <row r="57" spans="1:5" hidden="1" x14ac:dyDescent="0.25"/>
    <row r="58" spans="1:5" hidden="1" x14ac:dyDescent="0.25"/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  <row r="64" spans="1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</sheetData>
  <autoFilter ref="A1:E1053">
    <filterColumn colId="3">
      <customFilters>
        <customFilter operator="lessThan" val="55"/>
      </customFilters>
    </filterColumn>
  </autoFilter>
  <sortState ref="A2:E47">
    <sortCondition descending="1" ref="E2:E10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D3" sqref="D3"/>
    </sheetView>
  </sheetViews>
  <sheetFormatPr defaultRowHeight="15" x14ac:dyDescent="0.25"/>
  <cols>
    <col min="1" max="1" width="6.28515625" bestFit="1" customWidth="1"/>
    <col min="2" max="2" width="26.7109375" bestFit="1" customWidth="1"/>
    <col min="3" max="3" width="15.28515625" bestFit="1" customWidth="1"/>
    <col min="4" max="4" width="6.28515625" bestFit="1" customWidth="1"/>
    <col min="5" max="5" width="18.5703125" bestFit="1" customWidth="1"/>
    <col min="6" max="6" width="17.28515625" bestFit="1" customWidth="1"/>
    <col min="7" max="7" width="15.7109375" bestFit="1" customWidth="1"/>
    <col min="8" max="8" width="15.85546875" bestFit="1" customWidth="1"/>
    <col min="9" max="20" width="3.140625" customWidth="1"/>
    <col min="21" max="21" width="10.85546875" bestFit="1" customWidth="1"/>
  </cols>
  <sheetData>
    <row r="1" spans="1:21" x14ac:dyDescent="0.25">
      <c r="A1" s="6" t="s">
        <v>0</v>
      </c>
      <c r="B1" s="6" t="s">
        <v>292</v>
      </c>
      <c r="C1" s="6" t="s">
        <v>307</v>
      </c>
      <c r="D1" s="19" t="s">
        <v>295</v>
      </c>
      <c r="E1" s="6" t="s">
        <v>296</v>
      </c>
      <c r="F1" s="6" t="s">
        <v>293</v>
      </c>
      <c r="G1" s="6" t="s">
        <v>294</v>
      </c>
      <c r="H1" s="6" t="s">
        <v>297</v>
      </c>
      <c r="I1" s="6" t="s">
        <v>299</v>
      </c>
      <c r="J1" s="6" t="s">
        <v>300</v>
      </c>
      <c r="K1" s="6" t="s">
        <v>301</v>
      </c>
      <c r="L1" s="6" t="s">
        <v>302</v>
      </c>
      <c r="M1" s="6" t="s">
        <v>301</v>
      </c>
      <c r="N1" s="6" t="s">
        <v>299</v>
      </c>
      <c r="O1" s="6" t="s">
        <v>299</v>
      </c>
      <c r="P1" s="6" t="s">
        <v>302</v>
      </c>
      <c r="Q1" s="6" t="s">
        <v>303</v>
      </c>
      <c r="R1" s="6" t="s">
        <v>76</v>
      </c>
      <c r="S1" s="6" t="s">
        <v>304</v>
      </c>
      <c r="T1" s="6" t="s">
        <v>305</v>
      </c>
      <c r="U1" s="6" t="s">
        <v>317</v>
      </c>
    </row>
    <row r="2" spans="1:21" x14ac:dyDescent="0.25">
      <c r="A2" s="18" t="s">
        <v>9</v>
      </c>
      <c r="B2" s="7" t="s">
        <v>306</v>
      </c>
      <c r="C2" s="8">
        <v>8.73</v>
      </c>
      <c r="D2" s="19">
        <v>16</v>
      </c>
      <c r="E2" s="9">
        <f>C2*D2</f>
        <v>139.68</v>
      </c>
      <c r="F2" s="7">
        <v>0.4</v>
      </c>
      <c r="G2" s="8">
        <f>F2*0.94</f>
        <v>0.376</v>
      </c>
      <c r="H2" s="8">
        <f>D2*G2*4</f>
        <v>24.064</v>
      </c>
      <c r="I2" s="5"/>
      <c r="J2" s="4"/>
      <c r="K2" s="4"/>
      <c r="L2" s="5"/>
      <c r="M2" s="4"/>
      <c r="N2" s="4"/>
      <c r="O2" s="5"/>
      <c r="P2" s="4"/>
      <c r="Q2" s="4"/>
      <c r="R2" s="5"/>
      <c r="S2" s="4"/>
      <c r="T2" s="4"/>
      <c r="U2" s="20">
        <f>H2/E2</f>
        <v>0.1722794959908362</v>
      </c>
    </row>
    <row r="3" spans="1:21" x14ac:dyDescent="0.25">
      <c r="A3" s="18" t="s">
        <v>13</v>
      </c>
      <c r="B3" s="7" t="s">
        <v>308</v>
      </c>
      <c r="C3" s="8">
        <v>9.74</v>
      </c>
      <c r="D3" s="19">
        <v>15</v>
      </c>
      <c r="E3" s="9">
        <f t="shared" ref="E3:E9" si="0">C3*D3</f>
        <v>146.1</v>
      </c>
      <c r="F3" s="7">
        <v>0.12</v>
      </c>
      <c r="G3" s="8">
        <f t="shared" ref="G3:G10" si="1">F3*0.94</f>
        <v>0.11279999999999998</v>
      </c>
      <c r="H3" s="8">
        <f>D3*G3*12</f>
        <v>20.303999999999995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0">
        <f t="shared" ref="U3:U9" si="2">H3/E3</f>
        <v>0.13897330595482543</v>
      </c>
    </row>
    <row r="4" spans="1:21" x14ac:dyDescent="0.25">
      <c r="A4" s="18" t="s">
        <v>28</v>
      </c>
      <c r="B4" s="7" t="s">
        <v>309</v>
      </c>
      <c r="C4" s="8">
        <v>13.27</v>
      </c>
      <c r="D4" s="19">
        <v>4</v>
      </c>
      <c r="E4" s="9">
        <f t="shared" si="0"/>
        <v>53.08</v>
      </c>
      <c r="F4" s="7">
        <v>0.43</v>
      </c>
      <c r="G4" s="8">
        <f t="shared" si="1"/>
        <v>0.40419999999999995</v>
      </c>
      <c r="H4" s="8">
        <f t="shared" ref="H3:H9" si="3">D4*G4*4</f>
        <v>6.4671999999999992</v>
      </c>
      <c r="I4" s="4"/>
      <c r="J4" s="4"/>
      <c r="K4" s="5"/>
      <c r="L4" s="4"/>
      <c r="M4" s="5"/>
      <c r="N4" s="4"/>
      <c r="O4" s="4"/>
      <c r="P4" s="5"/>
      <c r="Q4" s="4"/>
      <c r="R4" s="4"/>
      <c r="S4" s="5"/>
      <c r="T4" s="4"/>
      <c r="U4" s="20">
        <f t="shared" si="2"/>
        <v>0.12183873398643556</v>
      </c>
    </row>
    <row r="5" spans="1:21" x14ac:dyDescent="0.25">
      <c r="A5" s="18" t="s">
        <v>76</v>
      </c>
      <c r="B5" s="7" t="s">
        <v>310</v>
      </c>
      <c r="C5" s="8">
        <v>49.99</v>
      </c>
      <c r="D5" s="19">
        <v>4</v>
      </c>
      <c r="E5" s="9">
        <f t="shared" si="0"/>
        <v>199.96</v>
      </c>
      <c r="F5" s="7">
        <v>0.26</v>
      </c>
      <c r="G5" s="8">
        <f t="shared" si="1"/>
        <v>0.24440000000000001</v>
      </c>
      <c r="H5" s="8">
        <f>D5*G5*12</f>
        <v>11.731200000000001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0">
        <f t="shared" si="2"/>
        <v>5.8667733546709344E-2</v>
      </c>
    </row>
    <row r="6" spans="1:21" x14ac:dyDescent="0.25">
      <c r="A6" s="18" t="s">
        <v>312</v>
      </c>
      <c r="B6" s="7" t="s">
        <v>311</v>
      </c>
      <c r="C6" s="8">
        <v>21.5</v>
      </c>
      <c r="D6" s="19">
        <v>7</v>
      </c>
      <c r="E6" s="9">
        <f t="shared" si="0"/>
        <v>150.5</v>
      </c>
      <c r="F6" s="7">
        <v>0.31</v>
      </c>
      <c r="G6" s="8">
        <f t="shared" si="1"/>
        <v>0.29139999999999999</v>
      </c>
      <c r="H6" s="8">
        <f t="shared" si="3"/>
        <v>8.1592000000000002</v>
      </c>
      <c r="I6" s="5"/>
      <c r="J6" s="4"/>
      <c r="K6" s="4"/>
      <c r="L6" s="5"/>
      <c r="M6" s="4"/>
      <c r="N6" s="4"/>
      <c r="O6" s="5"/>
      <c r="P6" s="4"/>
      <c r="Q6" s="4"/>
      <c r="R6" s="5"/>
      <c r="S6" s="4"/>
      <c r="T6" s="4"/>
      <c r="U6" s="20">
        <f t="shared" si="2"/>
        <v>5.4213953488372095E-2</v>
      </c>
    </row>
    <row r="7" spans="1:21" x14ac:dyDescent="0.25">
      <c r="A7" s="18" t="s">
        <v>210</v>
      </c>
      <c r="B7" s="7" t="s">
        <v>313</v>
      </c>
      <c r="C7" s="8">
        <v>9.35</v>
      </c>
      <c r="D7" s="19">
        <v>5</v>
      </c>
      <c r="E7" s="9">
        <f t="shared" si="0"/>
        <v>46.75</v>
      </c>
      <c r="F7" s="7">
        <v>0.13</v>
      </c>
      <c r="G7" s="8">
        <f t="shared" si="1"/>
        <v>0.1222</v>
      </c>
      <c r="H7" s="8">
        <f t="shared" si="3"/>
        <v>2.444</v>
      </c>
      <c r="I7" s="4"/>
      <c r="J7" s="4"/>
      <c r="K7" s="5"/>
      <c r="L7" s="4"/>
      <c r="M7" s="4"/>
      <c r="N7" s="5"/>
      <c r="O7" s="4"/>
      <c r="P7" s="4"/>
      <c r="Q7" s="5"/>
      <c r="R7" s="4"/>
      <c r="S7" s="4"/>
      <c r="T7" s="5"/>
      <c r="U7" s="20">
        <f t="shared" si="2"/>
        <v>5.2278074866310156E-2</v>
      </c>
    </row>
    <row r="8" spans="1:21" x14ac:dyDescent="0.25">
      <c r="A8" s="18" t="s">
        <v>277</v>
      </c>
      <c r="B8" s="7" t="s">
        <v>314</v>
      </c>
      <c r="C8" s="8">
        <v>43</v>
      </c>
      <c r="D8" s="19">
        <v>3</v>
      </c>
      <c r="E8" s="9">
        <f t="shared" si="0"/>
        <v>129</v>
      </c>
      <c r="F8" s="7">
        <v>0.98</v>
      </c>
      <c r="G8" s="8">
        <f t="shared" si="1"/>
        <v>0.92119999999999991</v>
      </c>
      <c r="H8" s="8">
        <f t="shared" si="3"/>
        <v>11.054399999999999</v>
      </c>
      <c r="I8" s="4"/>
      <c r="J8" s="4"/>
      <c r="K8" s="5"/>
      <c r="L8" s="4"/>
      <c r="M8" s="4"/>
      <c r="N8" s="5"/>
      <c r="O8" s="4"/>
      <c r="P8" s="4"/>
      <c r="Q8" s="5"/>
      <c r="R8" s="4"/>
      <c r="S8" s="4"/>
      <c r="T8" s="5"/>
      <c r="U8" s="20">
        <f t="shared" si="2"/>
        <v>8.5693023255813947E-2</v>
      </c>
    </row>
    <row r="9" spans="1:21" x14ac:dyDescent="0.25">
      <c r="A9" s="18" t="s">
        <v>278</v>
      </c>
      <c r="B9" s="7" t="s">
        <v>315</v>
      </c>
      <c r="C9" s="8">
        <v>45.01</v>
      </c>
      <c r="D9" s="19">
        <v>3</v>
      </c>
      <c r="E9" s="9">
        <f t="shared" si="0"/>
        <v>135.03</v>
      </c>
      <c r="F9" s="7">
        <v>0.81</v>
      </c>
      <c r="G9" s="8">
        <f t="shared" si="1"/>
        <v>0.76139999999999997</v>
      </c>
      <c r="H9" s="8">
        <f t="shared" si="3"/>
        <v>9.1367999999999991</v>
      </c>
      <c r="I9" s="4"/>
      <c r="J9" s="5"/>
      <c r="K9" s="4"/>
      <c r="L9" s="4"/>
      <c r="M9" s="5"/>
      <c r="N9" s="4"/>
      <c r="O9" s="4"/>
      <c r="P9" s="5"/>
      <c r="Q9" s="4"/>
      <c r="R9" s="4"/>
      <c r="S9" s="5"/>
      <c r="T9" s="4"/>
      <c r="U9" s="20">
        <f t="shared" si="2"/>
        <v>6.7664963341479659E-2</v>
      </c>
    </row>
    <row r="10" spans="1:21" x14ac:dyDescent="0.25">
      <c r="C10" s="21" t="s">
        <v>321</v>
      </c>
      <c r="D10" s="21"/>
      <c r="E10" s="22">
        <f>SUM(E2:E9)</f>
        <v>1000.0999999999999</v>
      </c>
      <c r="G10" s="23" t="s">
        <v>321</v>
      </c>
      <c r="H10" s="24">
        <f>SUM(H2:H9)</f>
        <v>93.360799999999998</v>
      </c>
    </row>
    <row r="12" spans="1:21" x14ac:dyDescent="0.25">
      <c r="F12" s="10" t="s">
        <v>298</v>
      </c>
      <c r="G12" s="11">
        <f>E10</f>
        <v>1000.0999999999999</v>
      </c>
    </row>
    <row r="13" spans="1:21" x14ac:dyDescent="0.25">
      <c r="F13" s="10" t="s">
        <v>316</v>
      </c>
      <c r="G13" s="11">
        <f>H10</f>
        <v>93.360799999999998</v>
      </c>
    </row>
    <row r="14" spans="1:21" x14ac:dyDescent="0.25">
      <c r="F14" s="10" t="s">
        <v>317</v>
      </c>
      <c r="G14" s="12">
        <f>G13/G12</f>
        <v>9.3351464853514657E-2</v>
      </c>
    </row>
    <row r="15" spans="1:21" x14ac:dyDescent="0.25">
      <c r="F15" s="13" t="s">
        <v>318</v>
      </c>
      <c r="G15" s="14">
        <f>G13*-0.28</f>
        <v>-26.141024000000002</v>
      </c>
    </row>
    <row r="16" spans="1:21" x14ac:dyDescent="0.25">
      <c r="F16" s="15" t="s">
        <v>319</v>
      </c>
      <c r="G16" s="16">
        <f>G13+G15</f>
        <v>67.219775999999996</v>
      </c>
    </row>
    <row r="17" spans="6:7" x14ac:dyDescent="0.25">
      <c r="F17" s="15" t="s">
        <v>320</v>
      </c>
      <c r="G17" s="17">
        <f>G16/G12</f>
        <v>6.7213054694530552E-2</v>
      </c>
    </row>
  </sheetData>
  <mergeCells count="1">
    <mergeCell ref="C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Folha1</vt:lpstr>
      <vt:lpstr>Folha2</vt:lpstr>
      <vt:lpstr>Folha3</vt:lpstr>
      <vt:lpstr>Folha4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2024-06-22T09:42:32Z</dcterms:created>
  <dcterms:modified xsi:type="dcterms:W3CDTF">2024-06-22T10:36:00Z</dcterms:modified>
</cp:coreProperties>
</file>