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 activeTab="1"/>
  </bookViews>
  <sheets>
    <sheet name="Folha1" sheetId="1" r:id="rId1"/>
    <sheet name="Folha2" sheetId="2" r:id="rId2"/>
  </sheets>
  <definedNames>
    <definedName name="norw" localSheetId="0">Folha1!$A$1:$I$41</definedName>
    <definedName name="norw" localSheetId="1">Folha2!$A$1:$E$17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M16" i="2" s="1"/>
  <c r="N16" i="2" s="1"/>
  <c r="O16" i="2" s="1"/>
  <c r="M17" i="2"/>
  <c r="L3" i="2"/>
  <c r="L4" i="2"/>
  <c r="L5" i="2"/>
  <c r="L6" i="2"/>
  <c r="L7" i="2"/>
  <c r="L8" i="2"/>
  <c r="M8" i="2" s="1"/>
  <c r="N8" i="2" s="1"/>
  <c r="O8" i="2" s="1"/>
  <c r="L9" i="2"/>
  <c r="M9" i="2" s="1"/>
  <c r="N9" i="2" s="1"/>
  <c r="O9" i="2" s="1"/>
  <c r="L10" i="2"/>
  <c r="M10" i="2" s="1"/>
  <c r="N10" i="2" s="1"/>
  <c r="L11" i="2"/>
  <c r="L12" i="2"/>
  <c r="L13" i="2"/>
  <c r="L14" i="2"/>
  <c r="L15" i="2"/>
  <c r="M15" i="2" s="1"/>
  <c r="L17" i="2"/>
  <c r="N17" i="2" s="1"/>
  <c r="O17" i="2" s="1"/>
  <c r="L18" i="2"/>
  <c r="M18" i="2" s="1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2" i="2"/>
  <c r="H9" i="2"/>
  <c r="H15" i="2"/>
  <c r="H16" i="2"/>
  <c r="H17" i="2"/>
  <c r="H18" i="2"/>
  <c r="H14" i="2"/>
  <c r="H12" i="2"/>
  <c r="H10" i="2"/>
  <c r="H3" i="2"/>
  <c r="H4" i="2"/>
  <c r="H5" i="2"/>
  <c r="H6" i="2"/>
  <c r="H7" i="2"/>
  <c r="H8" i="2"/>
  <c r="H2" i="2"/>
  <c r="H13" i="2"/>
  <c r="H11" i="2"/>
  <c r="F18" i="2"/>
  <c r="F7" i="2"/>
  <c r="F10" i="2"/>
  <c r="F6" i="2"/>
  <c r="F15" i="2"/>
  <c r="F14" i="2"/>
  <c r="F13" i="2"/>
  <c r="F12" i="2"/>
  <c r="F11" i="2"/>
  <c r="F9" i="2"/>
  <c r="N15" i="2" l="1"/>
  <c r="O15" i="2" s="1"/>
  <c r="O10" i="2"/>
  <c r="M7" i="2"/>
  <c r="N7" i="2" s="1"/>
  <c r="O7" i="2" s="1"/>
  <c r="K19" i="2"/>
  <c r="N18" i="2"/>
  <c r="O18" i="2" s="1"/>
  <c r="M14" i="2"/>
  <c r="N14" i="2" s="1"/>
  <c r="O14" i="2" s="1"/>
  <c r="M6" i="2"/>
  <c r="N6" i="2" s="1"/>
  <c r="O6" i="2" s="1"/>
  <c r="M13" i="2"/>
  <c r="N13" i="2" s="1"/>
  <c r="O13" i="2" s="1"/>
  <c r="M5" i="2"/>
  <c r="N5" i="2" s="1"/>
  <c r="O5" i="2" s="1"/>
  <c r="M12" i="2"/>
  <c r="N12" i="2" s="1"/>
  <c r="O12" i="2" s="1"/>
  <c r="M4" i="2"/>
  <c r="N4" i="2" s="1"/>
  <c r="O4" i="2" s="1"/>
  <c r="L19" i="2"/>
  <c r="M11" i="2"/>
  <c r="N11" i="2" s="1"/>
  <c r="O11" i="2" s="1"/>
  <c r="M3" i="2"/>
  <c r="N3" i="2" s="1"/>
  <c r="O3" i="2" s="1"/>
  <c r="M2" i="2"/>
  <c r="N2" i="2" s="1"/>
  <c r="M19" i="2" l="1"/>
  <c r="O2" i="2"/>
  <c r="N19" i="2"/>
  <c r="O19" i="2" s="1"/>
</calcChain>
</file>

<file path=xl/connections.xml><?xml version="1.0" encoding="utf-8"?>
<connections xmlns="http://schemas.openxmlformats.org/spreadsheetml/2006/main">
  <connection id="1" name="norw" type="6" refreshedVersion="5" background="1" saveData="1">
    <textPr sourceFile="C:\Users\Jorge Ribeiro\Desktop\norw.csv" decimal="," thousands=".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norw1" type="6" refreshedVersion="5" background="1" saveData="1">
    <textPr sourceFile="C:\Users\Jorge Ribeiro\Desktop\norw.csv" decimal="," thousands=".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<sst xmlns="http://schemas.openxmlformats.org/spreadsheetml/2006/main" count="251" uniqueCount="135">
  <si>
    <t>Stock</t>
  </si>
  <si>
    <t>Ticker</t>
  </si>
  <si>
    <t>Sector</t>
  </si>
  <si>
    <t>Net Profit</t>
  </si>
  <si>
    <t>Free Cash Flow</t>
  </si>
  <si>
    <t>Dividend Yield</t>
  </si>
  <si>
    <t>Equinor</t>
  </si>
  <si>
    <t>EQNR</t>
  </si>
  <si>
    <t>Energia</t>
  </si>
  <si>
    <t>5.8%</t>
  </si>
  <si>
    <t>Telenor</t>
  </si>
  <si>
    <t>TEL</t>
  </si>
  <si>
    <t>Telecom</t>
  </si>
  <si>
    <t>6.0%</t>
  </si>
  <si>
    <t>DNB Bank</t>
  </si>
  <si>
    <t>DNB</t>
  </si>
  <si>
    <t>Financeiro</t>
  </si>
  <si>
    <t>5.5%</t>
  </si>
  <si>
    <t>Yara International</t>
  </si>
  <si>
    <t>YAR</t>
  </si>
  <si>
    <t>Agricultura</t>
  </si>
  <si>
    <t>5.7%</t>
  </si>
  <si>
    <t>Norsk Hydro</t>
  </si>
  <si>
    <t>NHY</t>
  </si>
  <si>
    <t>Industrial</t>
  </si>
  <si>
    <t>6.2%</t>
  </si>
  <si>
    <t>Orkla</t>
  </si>
  <si>
    <t>ORK</t>
  </si>
  <si>
    <t>Consumo</t>
  </si>
  <si>
    <t>5.9%</t>
  </si>
  <si>
    <t>Gjensidige Forsikring</t>
  </si>
  <si>
    <t>GJF</t>
  </si>
  <si>
    <t>Seguros</t>
  </si>
  <si>
    <t>5.6%</t>
  </si>
  <si>
    <t>Aker BP</t>
  </si>
  <si>
    <t>AKERBP</t>
  </si>
  <si>
    <t>6.1%</t>
  </si>
  <si>
    <t>Storebrand</t>
  </si>
  <si>
    <t>STB</t>
  </si>
  <si>
    <t>SalMar</t>
  </si>
  <si>
    <t>SALM</t>
  </si>
  <si>
    <t>Pesca</t>
  </si>
  <si>
    <t>Mowi</t>
  </si>
  <si>
    <t>MOWI</t>
  </si>
  <si>
    <t>Schibsted</t>
  </si>
  <si>
    <t>SCHA</t>
  </si>
  <si>
    <t>Tomra Systems</t>
  </si>
  <si>
    <t>TOM</t>
  </si>
  <si>
    <t>Tecnologia</t>
  </si>
  <si>
    <t>Kongsberg Gruppen</t>
  </si>
  <si>
    <t>KOG</t>
  </si>
  <si>
    <t>Defesa</t>
  </si>
  <si>
    <t>Aker Solutions</t>
  </si>
  <si>
    <t>AKSO</t>
  </si>
  <si>
    <t>6.3%</t>
  </si>
  <si>
    <t>Borregaard</t>
  </si>
  <si>
    <t>BRG</t>
  </si>
  <si>
    <t>QuÃ­mica</t>
  </si>
  <si>
    <t>Veidekke</t>
  </si>
  <si>
    <t>VEI</t>
  </si>
  <si>
    <t>ConstruÃ§Ã£o</t>
  </si>
  <si>
    <t>SpareBank 1</t>
  </si>
  <si>
    <t>SP1</t>
  </si>
  <si>
    <t>Nordic Semiconductor</t>
  </si>
  <si>
    <t>NOD</t>
  </si>
  <si>
    <t>LerÃ¸y Seafood</t>
  </si>
  <si>
    <t>LSG</t>
  </si>
  <si>
    <t>BW Offshore</t>
  </si>
  <si>
    <t>BWO</t>
  </si>
  <si>
    <t>TGS-NOPEC</t>
  </si>
  <si>
    <t>TGS</t>
  </si>
  <si>
    <t>Scatec</t>
  </si>
  <si>
    <t>SCATC</t>
  </si>
  <si>
    <t>Olav Thon Eiendom</t>
  </si>
  <si>
    <t>OLT</t>
  </si>
  <si>
    <t>ImobiliÃ¡rio</t>
  </si>
  <si>
    <t>Hexagon Purus</t>
  </si>
  <si>
    <t>HPUR</t>
  </si>
  <si>
    <t>Elkem</t>
  </si>
  <si>
    <t>ELK</t>
  </si>
  <si>
    <t>Norwegian Air Shuttle</t>
  </si>
  <si>
    <t>NAS</t>
  </si>
  <si>
    <t>Transporte</t>
  </si>
  <si>
    <t>Austevoll Seafood</t>
  </si>
  <si>
    <t>AUSS</t>
  </si>
  <si>
    <t>REC Silicon</t>
  </si>
  <si>
    <t>REC</t>
  </si>
  <si>
    <t>Hafnia</t>
  </si>
  <si>
    <t>HAFNI</t>
  </si>
  <si>
    <t>Frontline</t>
  </si>
  <si>
    <t>FRO</t>
  </si>
  <si>
    <t>Stolt-Nielsen</t>
  </si>
  <si>
    <t>SNI</t>
  </si>
  <si>
    <t>Bakkafrost</t>
  </si>
  <si>
    <t>BAKKA</t>
  </si>
  <si>
    <t>Entra</t>
  </si>
  <si>
    <t>ENTRA</t>
  </si>
  <si>
    <t>Wallenius Wilhelmsen</t>
  </si>
  <si>
    <t>WAWI</t>
  </si>
  <si>
    <t>Protector Forsikring</t>
  </si>
  <si>
    <t>PROT</t>
  </si>
  <si>
    <t>Golden Ocean Group</t>
  </si>
  <si>
    <t>GOGL</t>
  </si>
  <si>
    <t>Subsea 7</t>
  </si>
  <si>
    <t>SUBC</t>
  </si>
  <si>
    <t>Atea</t>
  </si>
  <si>
    <t>ATEA</t>
  </si>
  <si>
    <t>NEL ASA</t>
  </si>
  <si>
    <t>NEL</t>
  </si>
  <si>
    <t>Preço XTB</t>
  </si>
  <si>
    <t>Payments per Year</t>
  </si>
  <si>
    <t>Energia Renovável</t>
  </si>
  <si>
    <t>Média</t>
  </si>
  <si>
    <t>EPS</t>
  </si>
  <si>
    <t>Klaveness Combination Carriers ASA</t>
  </si>
  <si>
    <t>DNO ASA</t>
  </si>
  <si>
    <t>Dividendo</t>
  </si>
  <si>
    <t>Leroy Seafood</t>
  </si>
  <si>
    <t>USD</t>
  </si>
  <si>
    <t>Hoegh Autoliners</t>
  </si>
  <si>
    <t>HAUT</t>
  </si>
  <si>
    <t>KCC</t>
  </si>
  <si>
    <t>Var Energi ASA</t>
  </si>
  <si>
    <t>VAR</t>
  </si>
  <si>
    <t>Moeda</t>
  </si>
  <si>
    <t>Dividendo EUR</t>
  </si>
  <si>
    <t>DNO</t>
  </si>
  <si>
    <t>NOK</t>
  </si>
  <si>
    <t>Shares</t>
  </si>
  <si>
    <t>IRS</t>
  </si>
  <si>
    <t>Líquido</t>
  </si>
  <si>
    <t>Investimento</t>
  </si>
  <si>
    <t>Yield Líq</t>
  </si>
  <si>
    <t>Yield</t>
  </si>
  <si>
    <t>Div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</si>
</sst>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5" formatCode="#,##0.00\ [$NOK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1" borderId="0" applyNumberFormat="0" applyBorder="0" applyAlignment="0" applyProtection="0"/>
  </cellStyleXfs>
  <cellXfs count="28">
    <xf numFmtId="0" fontId="0" fillId="0" borderId="0" xfId="0"/>
    <xf numFmtId="165" fontId="0" fillId="0" borderId="0" xfId="0" applyNumberFormat="1"/>
    <xf numFmtId="0" fontId="5" fillId="9" borderId="3" xfId="8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9" borderId="3" xfId="8" applyFont="1" applyBorder="1" applyAlignment="1">
      <alignment vertical="center"/>
    </xf>
    <xf numFmtId="0" fontId="6" fillId="8" borderId="3" xfId="7" applyFont="1" applyBorder="1" applyAlignment="1">
      <alignment vertical="center"/>
    </xf>
    <xf numFmtId="0" fontId="10" fillId="4" borderId="3" xfId="3" applyFont="1" applyBorder="1" applyAlignment="1">
      <alignment horizontal="center" vertical="center"/>
    </xf>
    <xf numFmtId="0" fontId="8" fillId="4" borderId="3" xfId="3" applyFont="1" applyBorder="1" applyAlignment="1">
      <alignment vertical="center"/>
    </xf>
    <xf numFmtId="44" fontId="0" fillId="5" borderId="3" xfId="4" applyNumberFormat="1" applyFont="1" applyBorder="1" applyAlignment="1">
      <alignment vertical="center"/>
    </xf>
    <xf numFmtId="10" fontId="0" fillId="5" borderId="3" xfId="4" applyNumberFormat="1" applyFont="1" applyBorder="1" applyAlignment="1">
      <alignment vertical="center"/>
    </xf>
    <xf numFmtId="0" fontId="0" fillId="5" borderId="3" xfId="4" applyFont="1" applyBorder="1" applyAlignment="1">
      <alignment vertical="center"/>
    </xf>
    <xf numFmtId="0" fontId="0" fillId="5" borderId="3" xfId="4" applyFont="1" applyBorder="1" applyAlignment="1">
      <alignment horizontal="center" vertical="center"/>
    </xf>
    <xf numFmtId="0" fontId="4" fillId="4" borderId="3" xfId="3" applyBorder="1" applyAlignment="1">
      <alignment horizontal="center" vertical="center"/>
    </xf>
    <xf numFmtId="44" fontId="2" fillId="2" borderId="3" xfId="1" applyNumberFormat="1" applyBorder="1" applyAlignment="1">
      <alignment vertical="center"/>
    </xf>
    <xf numFmtId="0" fontId="10" fillId="7" borderId="3" xfId="6" applyFont="1" applyBorder="1" applyAlignment="1">
      <alignment horizontal="center" vertical="center"/>
    </xf>
    <xf numFmtId="0" fontId="8" fillId="7" borderId="3" xfId="6" applyFont="1" applyBorder="1" applyAlignment="1">
      <alignment vertical="center"/>
    </xf>
    <xf numFmtId="0" fontId="10" fillId="11" borderId="3" xfId="10" applyFont="1" applyBorder="1" applyAlignment="1">
      <alignment horizontal="center" vertical="center"/>
    </xf>
    <xf numFmtId="0" fontId="8" fillId="11" borderId="3" xfId="10" applyFont="1" applyBorder="1" applyAlignment="1">
      <alignment vertical="center"/>
    </xf>
    <xf numFmtId="0" fontId="10" fillId="3" borderId="3" xfId="2" applyFont="1" applyBorder="1" applyAlignment="1">
      <alignment horizontal="center" vertical="center"/>
    </xf>
    <xf numFmtId="0" fontId="8" fillId="3" borderId="3" xfId="2" applyFont="1" applyBorder="1" applyAlignment="1">
      <alignment vertical="center"/>
    </xf>
    <xf numFmtId="0" fontId="10" fillId="6" borderId="3" xfId="5" applyFont="1" applyBorder="1" applyAlignment="1">
      <alignment horizontal="center" vertical="center"/>
    </xf>
    <xf numFmtId="0" fontId="8" fillId="6" borderId="3" xfId="5" applyFont="1" applyBorder="1" applyAlignment="1">
      <alignment vertical="center"/>
    </xf>
    <xf numFmtId="0" fontId="10" fillId="10" borderId="3" xfId="9" applyFont="1" applyBorder="1" applyAlignment="1">
      <alignment horizontal="center" vertical="center"/>
    </xf>
    <xf numFmtId="0" fontId="8" fillId="10" borderId="3" xfId="9" applyFont="1" applyBorder="1" applyAlignment="1">
      <alignment vertical="center"/>
    </xf>
    <xf numFmtId="44" fontId="5" fillId="9" borderId="3" xfId="8" applyNumberFormat="1" applyFont="1" applyBorder="1" applyAlignment="1">
      <alignment vertical="center"/>
    </xf>
    <xf numFmtId="44" fontId="9" fillId="2" borderId="3" xfId="1" applyNumberFormat="1" applyFont="1" applyBorder="1" applyAlignment="1">
      <alignment vertical="center"/>
    </xf>
    <xf numFmtId="10" fontId="5" fillId="9" borderId="3" xfId="8" applyNumberFormat="1" applyFont="1" applyBorder="1" applyAlignment="1">
      <alignment vertical="center"/>
    </xf>
    <xf numFmtId="0" fontId="0" fillId="12" borderId="0" xfId="0" applyFill="1" applyAlignment="1">
      <alignment vertical="center"/>
    </xf>
  </cellXfs>
  <cellStyles count="11">
    <cellStyle name="20% - Cor4" xfId="7" builtinId="42"/>
    <cellStyle name="40% - Cor1" xfId="6" builtinId="31"/>
    <cellStyle name="40% - Cor6" xfId="10" builtinId="51"/>
    <cellStyle name="Cor1" xfId="5" builtinId="29"/>
    <cellStyle name="Cor5" xfId="8" builtinId="45"/>
    <cellStyle name="Cor6" xfId="9" builtinId="49"/>
    <cellStyle name="Entrada" xfId="3" builtinId="20"/>
    <cellStyle name="Incorreto" xfId="1" builtinId="27"/>
    <cellStyle name="Neutro" xfId="2" builtinId="28"/>
    <cellStyle name="Normal" xfId="0" builtinId="0"/>
    <cellStyle name="Not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norw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norw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I1048576"/>
    </sheetView>
  </sheetViews>
  <sheetFormatPr defaultRowHeight="15" x14ac:dyDescent="0.25"/>
  <cols>
    <col min="1" max="1" width="21.42578125" bestFit="1" customWidth="1"/>
    <col min="2" max="2" width="7.85546875" bestFit="1" customWidth="1"/>
    <col min="3" max="3" width="18.5703125" bestFit="1" customWidth="1"/>
    <col min="4" max="4" width="7.42578125" bestFit="1" customWidth="1"/>
    <col min="5" max="5" width="13.42578125" bestFit="1" customWidth="1"/>
    <col min="6" max="6" width="17.42578125" bestFit="1" customWidth="1"/>
    <col min="7" max="7" width="16.28515625" bestFit="1" customWidth="1"/>
    <col min="8" max="8" width="17.7109375" bestFit="1" customWidth="1"/>
    <col min="9" max="9" width="14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109</v>
      </c>
      <c r="E1" t="s">
        <v>113</v>
      </c>
      <c r="F1" t="s">
        <v>3</v>
      </c>
      <c r="G1" t="s">
        <v>4</v>
      </c>
      <c r="H1" t="s">
        <v>110</v>
      </c>
      <c r="I1" t="s">
        <v>5</v>
      </c>
    </row>
    <row r="2" spans="1:9" x14ac:dyDescent="0.25">
      <c r="A2" t="s">
        <v>34</v>
      </c>
      <c r="B2" t="s">
        <v>35</v>
      </c>
      <c r="C2" t="s">
        <v>8</v>
      </c>
      <c r="D2">
        <v>250</v>
      </c>
      <c r="E2">
        <v>16</v>
      </c>
      <c r="F2" s="1">
        <v>9000000</v>
      </c>
      <c r="G2" s="1">
        <v>4500000</v>
      </c>
      <c r="H2">
        <v>4</v>
      </c>
      <c r="I2" t="s">
        <v>36</v>
      </c>
    </row>
    <row r="3" spans="1:9" x14ac:dyDescent="0.25">
      <c r="A3" t="s">
        <v>52</v>
      </c>
      <c r="B3" t="s">
        <v>53</v>
      </c>
      <c r="C3" t="s">
        <v>8</v>
      </c>
      <c r="D3">
        <v>130</v>
      </c>
      <c r="E3">
        <v>14</v>
      </c>
      <c r="F3" s="1">
        <v>4200000</v>
      </c>
      <c r="G3" s="1">
        <v>2100000</v>
      </c>
      <c r="H3">
        <v>4</v>
      </c>
      <c r="I3" t="s">
        <v>54</v>
      </c>
    </row>
    <row r="4" spans="1:9" x14ac:dyDescent="0.25">
      <c r="A4" t="s">
        <v>105</v>
      </c>
      <c r="B4" t="s">
        <v>106</v>
      </c>
      <c r="C4" t="s">
        <v>48</v>
      </c>
      <c r="D4">
        <v>170</v>
      </c>
      <c r="E4">
        <v>17</v>
      </c>
      <c r="F4" s="1">
        <v>5600000</v>
      </c>
      <c r="G4" s="1">
        <v>2800000</v>
      </c>
      <c r="H4">
        <v>1</v>
      </c>
      <c r="I4" t="s">
        <v>33</v>
      </c>
    </row>
    <row r="5" spans="1:9" x14ac:dyDescent="0.25">
      <c r="A5" t="s">
        <v>83</v>
      </c>
      <c r="B5" t="s">
        <v>84</v>
      </c>
      <c r="C5" t="s">
        <v>41</v>
      </c>
      <c r="D5">
        <v>270</v>
      </c>
      <c r="E5">
        <v>18</v>
      </c>
      <c r="F5" s="1">
        <v>8000000</v>
      </c>
      <c r="G5" s="1">
        <v>4000000</v>
      </c>
      <c r="H5">
        <v>2</v>
      </c>
      <c r="I5" t="s">
        <v>33</v>
      </c>
    </row>
    <row r="6" spans="1:9" x14ac:dyDescent="0.25">
      <c r="A6" t="s">
        <v>93</v>
      </c>
      <c r="B6" t="s">
        <v>94</v>
      </c>
      <c r="C6" t="s">
        <v>41</v>
      </c>
      <c r="D6">
        <v>480</v>
      </c>
      <c r="E6">
        <v>21</v>
      </c>
      <c r="F6" s="1">
        <v>14000000</v>
      </c>
      <c r="G6" s="1">
        <v>7000000</v>
      </c>
      <c r="H6">
        <v>4</v>
      </c>
      <c r="I6" t="s">
        <v>33</v>
      </c>
    </row>
    <row r="7" spans="1:9" x14ac:dyDescent="0.25">
      <c r="A7" t="s">
        <v>55</v>
      </c>
      <c r="B7" t="s">
        <v>56</v>
      </c>
      <c r="C7" t="s">
        <v>57</v>
      </c>
      <c r="D7">
        <v>170</v>
      </c>
      <c r="E7">
        <v>15</v>
      </c>
      <c r="F7" s="1">
        <v>5500000</v>
      </c>
      <c r="G7" s="1">
        <v>2800000</v>
      </c>
      <c r="H7">
        <v>2</v>
      </c>
      <c r="I7" t="s">
        <v>9</v>
      </c>
    </row>
    <row r="8" spans="1:9" x14ac:dyDescent="0.25">
      <c r="A8" t="s">
        <v>67</v>
      </c>
      <c r="B8" t="s">
        <v>68</v>
      </c>
      <c r="C8" t="s">
        <v>8</v>
      </c>
      <c r="D8">
        <v>80</v>
      </c>
      <c r="E8">
        <v>10</v>
      </c>
      <c r="F8" s="1">
        <v>3000000</v>
      </c>
      <c r="G8" s="1">
        <v>1500000</v>
      </c>
      <c r="H8">
        <v>1</v>
      </c>
      <c r="I8" t="s">
        <v>9</v>
      </c>
    </row>
    <row r="9" spans="1:9" x14ac:dyDescent="0.25">
      <c r="A9" t="s">
        <v>14</v>
      </c>
      <c r="B9" t="s">
        <v>15</v>
      </c>
      <c r="C9" t="s">
        <v>16</v>
      </c>
      <c r="D9">
        <v>200</v>
      </c>
      <c r="E9">
        <v>10</v>
      </c>
      <c r="F9" s="1">
        <v>8000000</v>
      </c>
      <c r="G9" s="1">
        <v>4000000</v>
      </c>
      <c r="H9">
        <v>1</v>
      </c>
      <c r="I9" t="s">
        <v>17</v>
      </c>
    </row>
    <row r="10" spans="1:9" x14ac:dyDescent="0.25">
      <c r="A10" t="s">
        <v>78</v>
      </c>
      <c r="B10" t="s">
        <v>79</v>
      </c>
      <c r="C10" t="s">
        <v>57</v>
      </c>
      <c r="D10">
        <v>130</v>
      </c>
      <c r="E10">
        <v>14</v>
      </c>
      <c r="F10" s="1">
        <v>4300000</v>
      </c>
      <c r="G10" s="1">
        <v>2100000</v>
      </c>
      <c r="H10">
        <v>4</v>
      </c>
      <c r="I10" t="s">
        <v>13</v>
      </c>
    </row>
    <row r="11" spans="1:9" x14ac:dyDescent="0.25">
      <c r="A11" t="s">
        <v>95</v>
      </c>
      <c r="B11" t="s">
        <v>96</v>
      </c>
      <c r="C11" t="s">
        <v>75</v>
      </c>
      <c r="D11">
        <v>160</v>
      </c>
      <c r="E11">
        <v>12</v>
      </c>
      <c r="F11" s="1">
        <v>5300000</v>
      </c>
      <c r="G11" s="1">
        <v>2600000</v>
      </c>
      <c r="H11">
        <v>2</v>
      </c>
      <c r="I11" t="s">
        <v>29</v>
      </c>
    </row>
    <row r="12" spans="1:9" x14ac:dyDescent="0.25">
      <c r="A12" t="s">
        <v>6</v>
      </c>
      <c r="B12" t="s">
        <v>7</v>
      </c>
      <c r="C12" t="s">
        <v>8</v>
      </c>
      <c r="D12">
        <v>300</v>
      </c>
      <c r="E12">
        <v>12</v>
      </c>
      <c r="F12" s="1">
        <v>10000000</v>
      </c>
      <c r="G12" s="1">
        <v>5000000</v>
      </c>
      <c r="H12">
        <v>4</v>
      </c>
      <c r="I12" t="s">
        <v>9</v>
      </c>
    </row>
    <row r="13" spans="1:9" x14ac:dyDescent="0.25">
      <c r="A13" t="s">
        <v>89</v>
      </c>
      <c r="B13" t="s">
        <v>90</v>
      </c>
      <c r="C13" t="s">
        <v>82</v>
      </c>
      <c r="D13">
        <v>300</v>
      </c>
      <c r="E13">
        <v>17</v>
      </c>
      <c r="F13" s="1">
        <v>9500000</v>
      </c>
      <c r="G13" s="1">
        <v>4700000</v>
      </c>
      <c r="H13">
        <v>1</v>
      </c>
      <c r="I13" t="s">
        <v>9</v>
      </c>
    </row>
    <row r="14" spans="1:9" x14ac:dyDescent="0.25">
      <c r="A14" t="s">
        <v>30</v>
      </c>
      <c r="B14" t="s">
        <v>31</v>
      </c>
      <c r="C14" t="s">
        <v>32</v>
      </c>
      <c r="D14">
        <v>180</v>
      </c>
      <c r="E14">
        <v>11</v>
      </c>
      <c r="F14" s="1">
        <v>6000000</v>
      </c>
      <c r="G14" s="1">
        <v>3000000</v>
      </c>
      <c r="H14">
        <v>1</v>
      </c>
      <c r="I14" t="s">
        <v>33</v>
      </c>
    </row>
    <row r="15" spans="1:9" x14ac:dyDescent="0.25">
      <c r="A15" t="s">
        <v>101</v>
      </c>
      <c r="B15" t="s">
        <v>102</v>
      </c>
      <c r="C15" t="s">
        <v>82</v>
      </c>
      <c r="D15">
        <v>180</v>
      </c>
      <c r="E15">
        <v>16</v>
      </c>
      <c r="F15" s="1">
        <v>5800000</v>
      </c>
      <c r="G15" s="1">
        <v>2900000</v>
      </c>
      <c r="H15">
        <v>4</v>
      </c>
      <c r="I15" t="s">
        <v>13</v>
      </c>
    </row>
    <row r="16" spans="1:9" x14ac:dyDescent="0.25">
      <c r="A16" t="s">
        <v>87</v>
      </c>
      <c r="B16" t="s">
        <v>88</v>
      </c>
      <c r="C16" t="s">
        <v>82</v>
      </c>
      <c r="D16">
        <v>250</v>
      </c>
      <c r="E16">
        <v>16</v>
      </c>
      <c r="F16" s="1">
        <v>7800000</v>
      </c>
      <c r="G16" s="1">
        <v>3900000</v>
      </c>
      <c r="H16">
        <v>2</v>
      </c>
      <c r="I16" t="s">
        <v>29</v>
      </c>
    </row>
    <row r="17" spans="1:9" x14ac:dyDescent="0.25">
      <c r="A17" t="s">
        <v>76</v>
      </c>
      <c r="B17" t="s">
        <v>77</v>
      </c>
      <c r="C17" t="s">
        <v>48</v>
      </c>
      <c r="D17">
        <v>150</v>
      </c>
      <c r="E17">
        <v>19</v>
      </c>
      <c r="F17" s="1">
        <v>4900000</v>
      </c>
      <c r="G17" s="1">
        <v>2400000</v>
      </c>
      <c r="H17">
        <v>2</v>
      </c>
      <c r="I17" t="s">
        <v>9</v>
      </c>
    </row>
    <row r="18" spans="1:9" x14ac:dyDescent="0.25">
      <c r="A18" t="s">
        <v>49</v>
      </c>
      <c r="B18" t="s">
        <v>50</v>
      </c>
      <c r="C18" t="s">
        <v>51</v>
      </c>
      <c r="D18">
        <v>450</v>
      </c>
      <c r="E18">
        <v>25</v>
      </c>
      <c r="F18" s="1">
        <v>13000000</v>
      </c>
      <c r="G18" s="1">
        <v>6500000</v>
      </c>
      <c r="H18">
        <v>2</v>
      </c>
      <c r="I18" t="s">
        <v>29</v>
      </c>
    </row>
    <row r="19" spans="1:9" x14ac:dyDescent="0.25">
      <c r="A19" t="s">
        <v>65</v>
      </c>
      <c r="B19" t="s">
        <v>66</v>
      </c>
      <c r="C19" t="s">
        <v>41</v>
      </c>
      <c r="D19">
        <v>160</v>
      </c>
      <c r="E19">
        <v>16</v>
      </c>
      <c r="F19" s="1">
        <v>5200000</v>
      </c>
      <c r="G19" s="1">
        <v>2600000</v>
      </c>
      <c r="H19">
        <v>2</v>
      </c>
      <c r="I19" t="s">
        <v>36</v>
      </c>
    </row>
    <row r="20" spans="1:9" x14ac:dyDescent="0.25">
      <c r="A20" t="s">
        <v>42</v>
      </c>
      <c r="B20" t="s">
        <v>43</v>
      </c>
      <c r="C20" t="s">
        <v>41</v>
      </c>
      <c r="D20">
        <v>220</v>
      </c>
      <c r="E20">
        <v>17</v>
      </c>
      <c r="F20" s="1">
        <v>7000000</v>
      </c>
      <c r="G20" s="1">
        <v>3500000</v>
      </c>
      <c r="H20">
        <v>4</v>
      </c>
      <c r="I20" t="s">
        <v>13</v>
      </c>
    </row>
    <row r="21" spans="1:9" x14ac:dyDescent="0.25">
      <c r="A21" t="s">
        <v>107</v>
      </c>
      <c r="B21" t="s">
        <v>108</v>
      </c>
      <c r="C21" t="s">
        <v>111</v>
      </c>
      <c r="D21">
        <v>120</v>
      </c>
      <c r="E21">
        <v>20</v>
      </c>
      <c r="F21" s="1">
        <v>4000000</v>
      </c>
      <c r="G21" s="1">
        <v>2000000</v>
      </c>
      <c r="H21">
        <v>2</v>
      </c>
      <c r="I21" t="s">
        <v>9</v>
      </c>
    </row>
    <row r="22" spans="1:9" x14ac:dyDescent="0.25">
      <c r="A22" t="s">
        <v>63</v>
      </c>
      <c r="B22" t="s">
        <v>64</v>
      </c>
      <c r="C22" t="s">
        <v>48</v>
      </c>
      <c r="D22">
        <v>200</v>
      </c>
      <c r="E22">
        <v>18</v>
      </c>
      <c r="F22" s="1">
        <v>6500000</v>
      </c>
      <c r="G22" s="1">
        <v>3200000</v>
      </c>
      <c r="H22">
        <v>4</v>
      </c>
      <c r="I22" t="s">
        <v>29</v>
      </c>
    </row>
    <row r="23" spans="1:9" x14ac:dyDescent="0.25">
      <c r="A23" t="s">
        <v>22</v>
      </c>
      <c r="B23" t="s">
        <v>23</v>
      </c>
      <c r="C23" t="s">
        <v>24</v>
      </c>
      <c r="D23">
        <v>100</v>
      </c>
      <c r="E23">
        <v>14</v>
      </c>
      <c r="F23" s="1">
        <v>4000000</v>
      </c>
      <c r="G23" s="1">
        <v>2000000</v>
      </c>
      <c r="H23">
        <v>4</v>
      </c>
      <c r="I23" t="s">
        <v>25</v>
      </c>
    </row>
    <row r="24" spans="1:9" x14ac:dyDescent="0.25">
      <c r="A24" t="s">
        <v>80</v>
      </c>
      <c r="B24" t="s">
        <v>81</v>
      </c>
      <c r="C24" t="s">
        <v>82</v>
      </c>
      <c r="D24">
        <v>90</v>
      </c>
      <c r="E24">
        <v>15</v>
      </c>
      <c r="F24" s="1">
        <v>3200000</v>
      </c>
      <c r="G24" s="1">
        <v>1600000</v>
      </c>
      <c r="H24">
        <v>1</v>
      </c>
      <c r="I24" t="s">
        <v>21</v>
      </c>
    </row>
    <row r="25" spans="1:9" x14ac:dyDescent="0.25">
      <c r="A25" t="s">
        <v>73</v>
      </c>
      <c r="B25" t="s">
        <v>74</v>
      </c>
      <c r="C25" t="s">
        <v>75</v>
      </c>
      <c r="D25">
        <v>210</v>
      </c>
      <c r="E25">
        <v>12</v>
      </c>
      <c r="F25" s="1">
        <v>6800000</v>
      </c>
      <c r="G25" s="1">
        <v>3400000</v>
      </c>
      <c r="H25">
        <v>1</v>
      </c>
      <c r="I25" t="s">
        <v>29</v>
      </c>
    </row>
    <row r="26" spans="1:9" x14ac:dyDescent="0.25">
      <c r="A26" t="s">
        <v>26</v>
      </c>
      <c r="B26" t="s">
        <v>27</v>
      </c>
      <c r="C26" t="s">
        <v>28</v>
      </c>
      <c r="D26">
        <v>90</v>
      </c>
      <c r="E26">
        <v>13</v>
      </c>
      <c r="F26" s="1">
        <v>3500000</v>
      </c>
      <c r="G26" s="1">
        <v>1800000</v>
      </c>
      <c r="H26">
        <v>2</v>
      </c>
      <c r="I26" t="s">
        <v>29</v>
      </c>
    </row>
    <row r="27" spans="1:9" x14ac:dyDescent="0.25">
      <c r="A27" t="s">
        <v>99</v>
      </c>
      <c r="B27" t="s">
        <v>100</v>
      </c>
      <c r="C27" t="s">
        <v>32</v>
      </c>
      <c r="D27">
        <v>230</v>
      </c>
      <c r="E27">
        <v>15</v>
      </c>
      <c r="F27" s="1">
        <v>7200000</v>
      </c>
      <c r="G27" s="1">
        <v>3600000</v>
      </c>
      <c r="H27">
        <v>2</v>
      </c>
      <c r="I27" t="s">
        <v>21</v>
      </c>
    </row>
    <row r="28" spans="1:9" x14ac:dyDescent="0.25">
      <c r="A28" t="s">
        <v>85</v>
      </c>
      <c r="B28" t="s">
        <v>86</v>
      </c>
      <c r="C28" t="s">
        <v>48</v>
      </c>
      <c r="D28">
        <v>110</v>
      </c>
      <c r="E28">
        <v>13</v>
      </c>
      <c r="F28" s="1">
        <v>3700000</v>
      </c>
      <c r="G28" s="1">
        <v>1800000</v>
      </c>
      <c r="H28">
        <v>4</v>
      </c>
      <c r="I28" t="s">
        <v>25</v>
      </c>
    </row>
    <row r="29" spans="1:9" x14ac:dyDescent="0.25">
      <c r="A29" t="s">
        <v>39</v>
      </c>
      <c r="B29" t="s">
        <v>40</v>
      </c>
      <c r="C29" t="s">
        <v>41</v>
      </c>
      <c r="D29">
        <v>500</v>
      </c>
      <c r="E29">
        <v>20</v>
      </c>
      <c r="F29" s="1">
        <v>15000000</v>
      </c>
      <c r="G29" s="1">
        <v>7500000</v>
      </c>
      <c r="H29">
        <v>1</v>
      </c>
      <c r="I29" t="s">
        <v>17</v>
      </c>
    </row>
    <row r="30" spans="1:9" x14ac:dyDescent="0.25">
      <c r="A30" t="s">
        <v>71</v>
      </c>
      <c r="B30" t="s">
        <v>72</v>
      </c>
      <c r="C30" t="s">
        <v>111</v>
      </c>
      <c r="D30">
        <v>240</v>
      </c>
      <c r="E30">
        <v>20</v>
      </c>
      <c r="F30" s="1">
        <v>7500000</v>
      </c>
      <c r="G30" s="1">
        <v>3700000</v>
      </c>
      <c r="H30">
        <v>2</v>
      </c>
      <c r="I30" t="s">
        <v>33</v>
      </c>
    </row>
    <row r="31" spans="1:9" x14ac:dyDescent="0.25">
      <c r="A31" t="s">
        <v>44</v>
      </c>
      <c r="B31" t="s">
        <v>45</v>
      </c>
      <c r="C31" t="s">
        <v>112</v>
      </c>
      <c r="D31">
        <v>280</v>
      </c>
      <c r="E31">
        <v>19</v>
      </c>
      <c r="F31" s="1">
        <v>8500000</v>
      </c>
      <c r="G31" s="1">
        <v>4200000</v>
      </c>
      <c r="H31">
        <v>2</v>
      </c>
      <c r="I31" t="s">
        <v>21</v>
      </c>
    </row>
    <row r="32" spans="1:9" x14ac:dyDescent="0.25">
      <c r="A32" t="s">
        <v>61</v>
      </c>
      <c r="B32" t="s">
        <v>62</v>
      </c>
      <c r="C32" t="s">
        <v>16</v>
      </c>
      <c r="D32">
        <v>140</v>
      </c>
      <c r="E32">
        <v>11</v>
      </c>
      <c r="F32" s="1">
        <v>4800000</v>
      </c>
      <c r="G32" s="1">
        <v>2400000</v>
      </c>
      <c r="H32">
        <v>2</v>
      </c>
      <c r="I32" t="s">
        <v>33</v>
      </c>
    </row>
    <row r="33" spans="1:9" x14ac:dyDescent="0.25">
      <c r="A33" t="s">
        <v>91</v>
      </c>
      <c r="B33" t="s">
        <v>92</v>
      </c>
      <c r="C33" t="s">
        <v>82</v>
      </c>
      <c r="D33">
        <v>340</v>
      </c>
      <c r="E33">
        <v>19</v>
      </c>
      <c r="F33" s="1">
        <v>10200000</v>
      </c>
      <c r="G33" s="1">
        <v>5100000</v>
      </c>
      <c r="H33">
        <v>2</v>
      </c>
      <c r="I33" t="s">
        <v>21</v>
      </c>
    </row>
    <row r="34" spans="1:9" x14ac:dyDescent="0.25">
      <c r="A34" t="s">
        <v>37</v>
      </c>
      <c r="B34" t="s">
        <v>38</v>
      </c>
      <c r="C34" t="s">
        <v>16</v>
      </c>
      <c r="D34">
        <v>120</v>
      </c>
      <c r="E34">
        <v>12</v>
      </c>
      <c r="F34" s="1">
        <v>4500000</v>
      </c>
      <c r="G34" s="1">
        <v>2200000</v>
      </c>
      <c r="H34">
        <v>2</v>
      </c>
      <c r="I34" t="s">
        <v>9</v>
      </c>
    </row>
    <row r="35" spans="1:9" x14ac:dyDescent="0.25">
      <c r="A35" t="s">
        <v>103</v>
      </c>
      <c r="B35" t="s">
        <v>104</v>
      </c>
      <c r="C35" t="s">
        <v>8</v>
      </c>
      <c r="D35">
        <v>140</v>
      </c>
      <c r="E35">
        <v>13</v>
      </c>
      <c r="F35" s="1">
        <v>4600000</v>
      </c>
      <c r="G35" s="1">
        <v>2300000</v>
      </c>
      <c r="H35">
        <v>2</v>
      </c>
      <c r="I35" t="s">
        <v>29</v>
      </c>
    </row>
    <row r="36" spans="1:9" x14ac:dyDescent="0.25">
      <c r="A36" t="s">
        <v>10</v>
      </c>
      <c r="B36" t="s">
        <v>11</v>
      </c>
      <c r="C36" t="s">
        <v>12</v>
      </c>
      <c r="D36">
        <v>150</v>
      </c>
      <c r="E36">
        <v>15</v>
      </c>
      <c r="F36" s="1">
        <v>5000000</v>
      </c>
      <c r="G36" s="1">
        <v>2500000</v>
      </c>
      <c r="H36">
        <v>2</v>
      </c>
      <c r="I36" t="s">
        <v>13</v>
      </c>
    </row>
    <row r="37" spans="1:9" x14ac:dyDescent="0.25">
      <c r="A37" t="s">
        <v>69</v>
      </c>
      <c r="B37" t="s">
        <v>70</v>
      </c>
      <c r="C37" t="s">
        <v>8</v>
      </c>
      <c r="D37">
        <v>190</v>
      </c>
      <c r="E37">
        <v>17</v>
      </c>
      <c r="F37" s="1">
        <v>6200000</v>
      </c>
      <c r="G37" s="1">
        <v>3100000</v>
      </c>
      <c r="H37">
        <v>4</v>
      </c>
      <c r="I37" t="s">
        <v>21</v>
      </c>
    </row>
    <row r="38" spans="1:9" x14ac:dyDescent="0.25">
      <c r="A38" t="s">
        <v>46</v>
      </c>
      <c r="B38" t="s">
        <v>47</v>
      </c>
      <c r="C38" t="s">
        <v>48</v>
      </c>
      <c r="D38">
        <v>350</v>
      </c>
      <c r="E38">
        <v>22</v>
      </c>
      <c r="F38" s="1">
        <v>10500000</v>
      </c>
      <c r="G38" s="1">
        <v>5200000</v>
      </c>
      <c r="H38">
        <v>1</v>
      </c>
      <c r="I38" t="s">
        <v>33</v>
      </c>
    </row>
    <row r="39" spans="1:9" x14ac:dyDescent="0.25">
      <c r="A39" t="s">
        <v>58</v>
      </c>
      <c r="B39" t="s">
        <v>59</v>
      </c>
      <c r="C39" t="s">
        <v>60</v>
      </c>
      <c r="D39">
        <v>110</v>
      </c>
      <c r="E39">
        <v>13</v>
      </c>
      <c r="F39" s="1">
        <v>3800000</v>
      </c>
      <c r="G39" s="1">
        <v>1900000</v>
      </c>
      <c r="H39">
        <v>1</v>
      </c>
      <c r="I39" t="s">
        <v>21</v>
      </c>
    </row>
    <row r="40" spans="1:9" x14ac:dyDescent="0.25">
      <c r="A40" t="s">
        <v>97</v>
      </c>
      <c r="B40" t="s">
        <v>98</v>
      </c>
      <c r="C40" t="s">
        <v>82</v>
      </c>
      <c r="D40">
        <v>200</v>
      </c>
      <c r="E40">
        <v>14</v>
      </c>
      <c r="F40" s="1">
        <v>6400000</v>
      </c>
      <c r="G40" s="1">
        <v>3200000</v>
      </c>
      <c r="H40">
        <v>1</v>
      </c>
      <c r="I40" t="s">
        <v>9</v>
      </c>
    </row>
    <row r="41" spans="1:9" x14ac:dyDescent="0.25">
      <c r="A41" t="s">
        <v>18</v>
      </c>
      <c r="B41" t="s">
        <v>19</v>
      </c>
      <c r="C41" t="s">
        <v>20</v>
      </c>
      <c r="D41">
        <v>400</v>
      </c>
      <c r="E41">
        <v>18</v>
      </c>
      <c r="F41" s="1">
        <v>12000000</v>
      </c>
      <c r="G41" s="1">
        <v>6000000</v>
      </c>
      <c r="H41">
        <v>2</v>
      </c>
      <c r="I41" t="s">
        <v>21</v>
      </c>
    </row>
  </sheetData>
  <sortState ref="A2:I41">
    <sortCondition ref="A2:A4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P4" sqref="P4"/>
    </sheetView>
  </sheetViews>
  <sheetFormatPr defaultRowHeight="15" x14ac:dyDescent="0.25"/>
  <cols>
    <col min="1" max="1" width="33.85546875" bestFit="1" customWidth="1"/>
    <col min="2" max="2" width="7.85546875" bestFit="1" customWidth="1"/>
    <col min="3" max="3" width="10.5703125" bestFit="1" customWidth="1"/>
    <col min="4" max="4" width="9.7109375" bestFit="1" customWidth="1"/>
    <col min="5" max="5" width="7.140625" bestFit="1" customWidth="1"/>
    <col min="6" max="6" width="8.28515625" bestFit="1" customWidth="1"/>
    <col min="7" max="7" width="7.28515625" bestFit="1" customWidth="1"/>
    <col min="8" max="8" width="14.28515625" bestFit="1" customWidth="1"/>
    <col min="9" max="9" width="0.85546875" customWidth="1"/>
    <col min="10" max="10" width="6.85546875" bestFit="1" customWidth="1"/>
    <col min="11" max="11" width="12.85546875" bestFit="1" customWidth="1"/>
    <col min="12" max="12" width="11" bestFit="1" customWidth="1"/>
    <col min="13" max="14" width="9.42578125" bestFit="1" customWidth="1"/>
    <col min="15" max="15" width="8.5703125" bestFit="1" customWidth="1"/>
  </cols>
  <sheetData>
    <row r="1" spans="1:15" ht="21.75" customHeight="1" x14ac:dyDescent="0.25">
      <c r="A1" s="2" t="s">
        <v>0</v>
      </c>
      <c r="B1" s="2" t="s">
        <v>1</v>
      </c>
      <c r="C1" s="2" t="s">
        <v>2</v>
      </c>
      <c r="D1" s="2" t="s">
        <v>109</v>
      </c>
      <c r="E1" s="2" t="s">
        <v>133</v>
      </c>
      <c r="F1" s="2" t="s">
        <v>134</v>
      </c>
      <c r="G1" s="2" t="s">
        <v>124</v>
      </c>
      <c r="H1" s="2" t="s">
        <v>125</v>
      </c>
      <c r="I1" s="27"/>
      <c r="J1" s="4" t="s">
        <v>128</v>
      </c>
      <c r="K1" s="4" t="s">
        <v>131</v>
      </c>
      <c r="L1" s="4" t="s">
        <v>116</v>
      </c>
      <c r="M1" s="2" t="s">
        <v>129</v>
      </c>
      <c r="N1" s="4" t="s">
        <v>130</v>
      </c>
      <c r="O1" s="4" t="s">
        <v>132</v>
      </c>
    </row>
    <row r="2" spans="1:15" ht="21.75" customHeight="1" x14ac:dyDescent="0.25">
      <c r="A2" s="5" t="s">
        <v>52</v>
      </c>
      <c r="B2" s="6" t="s">
        <v>53</v>
      </c>
      <c r="C2" s="7" t="s">
        <v>8</v>
      </c>
      <c r="D2" s="8">
        <v>2.91</v>
      </c>
      <c r="E2" s="9">
        <v>6.0600000000000001E-2</v>
      </c>
      <c r="F2" s="10">
        <v>2</v>
      </c>
      <c r="G2" s="11" t="s">
        <v>127</v>
      </c>
      <c r="H2" s="10">
        <f>F2*0.088</f>
        <v>0.17599999999999999</v>
      </c>
      <c r="I2" s="27"/>
      <c r="J2" s="12">
        <v>10</v>
      </c>
      <c r="K2" s="8">
        <f>D2*J2</f>
        <v>29.1</v>
      </c>
      <c r="L2" s="8">
        <f>H2*J2</f>
        <v>1.7599999999999998</v>
      </c>
      <c r="M2" s="13">
        <f>L2*0.28</f>
        <v>0.49279999999999996</v>
      </c>
      <c r="N2" s="8">
        <f>L2-M2</f>
        <v>1.2671999999999999</v>
      </c>
      <c r="O2" s="9">
        <f>N2/K2</f>
        <v>4.3546391752577317E-2</v>
      </c>
    </row>
    <row r="3" spans="1:15" ht="21.75" customHeight="1" x14ac:dyDescent="0.25">
      <c r="A3" s="5" t="s">
        <v>22</v>
      </c>
      <c r="B3" s="14" t="s">
        <v>23</v>
      </c>
      <c r="C3" s="15" t="s">
        <v>24</v>
      </c>
      <c r="D3" s="8">
        <v>5.85</v>
      </c>
      <c r="E3" s="9">
        <v>3.78E-2</v>
      </c>
      <c r="F3" s="10">
        <v>2.5</v>
      </c>
      <c r="G3" s="11" t="s">
        <v>127</v>
      </c>
      <c r="H3" s="10">
        <f t="shared" ref="H3:H8" si="0">F3*0.088</f>
        <v>0.21999999999999997</v>
      </c>
      <c r="I3" s="27"/>
      <c r="J3" s="12">
        <v>10</v>
      </c>
      <c r="K3" s="8">
        <f t="shared" ref="K3:K18" si="1">D3*J3</f>
        <v>58.5</v>
      </c>
      <c r="L3" s="8">
        <f t="shared" ref="L3:L18" si="2">H3*J3</f>
        <v>2.1999999999999997</v>
      </c>
      <c r="M3" s="13">
        <f t="shared" ref="M3:M18" si="3">L3*0.28</f>
        <v>0.61599999999999999</v>
      </c>
      <c r="N3" s="8">
        <f t="shared" ref="N3:N18" si="4">L3-M3</f>
        <v>1.5839999999999996</v>
      </c>
      <c r="O3" s="9">
        <f t="shared" ref="O3:O19" si="5">N3/K3</f>
        <v>2.7076923076923071E-2</v>
      </c>
    </row>
    <row r="4" spans="1:15" ht="21.75" customHeight="1" x14ac:dyDescent="0.25">
      <c r="A4" s="5" t="s">
        <v>34</v>
      </c>
      <c r="B4" s="6" t="s">
        <v>35</v>
      </c>
      <c r="C4" s="7" t="s">
        <v>8</v>
      </c>
      <c r="D4" s="8">
        <v>21.62</v>
      </c>
      <c r="E4" s="9">
        <v>0.11</v>
      </c>
      <c r="F4" s="10">
        <v>7</v>
      </c>
      <c r="G4" s="11" t="s">
        <v>127</v>
      </c>
      <c r="H4" s="10">
        <f t="shared" si="0"/>
        <v>0.61599999999999999</v>
      </c>
      <c r="I4" s="27"/>
      <c r="J4" s="12">
        <v>10</v>
      </c>
      <c r="K4" s="8">
        <f t="shared" si="1"/>
        <v>216.20000000000002</v>
      </c>
      <c r="L4" s="8">
        <f t="shared" si="2"/>
        <v>6.16</v>
      </c>
      <c r="M4" s="13">
        <f t="shared" si="3"/>
        <v>1.7248000000000001</v>
      </c>
      <c r="N4" s="8">
        <f t="shared" si="4"/>
        <v>4.4352</v>
      </c>
      <c r="O4" s="9">
        <f t="shared" si="5"/>
        <v>2.0514338575393153E-2</v>
      </c>
    </row>
    <row r="5" spans="1:15" ht="21.75" customHeight="1" x14ac:dyDescent="0.25">
      <c r="A5" s="5" t="s">
        <v>117</v>
      </c>
      <c r="B5" s="16" t="s">
        <v>66</v>
      </c>
      <c r="C5" s="17" t="s">
        <v>41</v>
      </c>
      <c r="D5" s="8">
        <v>4.5199999999999996</v>
      </c>
      <c r="E5" s="9">
        <v>4.87E-2</v>
      </c>
      <c r="F5" s="10">
        <v>4.87</v>
      </c>
      <c r="G5" s="11" t="s">
        <v>127</v>
      </c>
      <c r="H5" s="10">
        <f t="shared" si="0"/>
        <v>0.42856</v>
      </c>
      <c r="I5" s="27"/>
      <c r="J5" s="12">
        <v>150</v>
      </c>
      <c r="K5" s="8">
        <f t="shared" si="1"/>
        <v>677.99999999999989</v>
      </c>
      <c r="L5" s="8">
        <f t="shared" si="2"/>
        <v>64.284000000000006</v>
      </c>
      <c r="M5" s="13">
        <f t="shared" si="3"/>
        <v>17.999520000000004</v>
      </c>
      <c r="N5" s="8">
        <f t="shared" si="4"/>
        <v>46.284480000000002</v>
      </c>
      <c r="O5" s="9">
        <f t="shared" si="5"/>
        <v>6.82661946902655E-2</v>
      </c>
    </row>
    <row r="6" spans="1:15" ht="21.75" customHeight="1" x14ac:dyDescent="0.25">
      <c r="A6" s="5" t="s">
        <v>119</v>
      </c>
      <c r="B6" s="18" t="s">
        <v>120</v>
      </c>
      <c r="C6" s="19" t="s">
        <v>82</v>
      </c>
      <c r="D6" s="8">
        <v>7.16</v>
      </c>
      <c r="E6" s="9">
        <v>0.47810000000000002</v>
      </c>
      <c r="F6" s="10">
        <f>19.9216+6.2795+7.1846</f>
        <v>33.3857</v>
      </c>
      <c r="G6" s="11" t="s">
        <v>127</v>
      </c>
      <c r="H6" s="10">
        <f t="shared" si="0"/>
        <v>2.9379415999999998</v>
      </c>
      <c r="I6" s="27"/>
      <c r="J6" s="12">
        <v>100</v>
      </c>
      <c r="K6" s="8">
        <f t="shared" si="1"/>
        <v>716</v>
      </c>
      <c r="L6" s="8">
        <f t="shared" si="2"/>
        <v>293.79415999999998</v>
      </c>
      <c r="M6" s="13">
        <f t="shared" si="3"/>
        <v>82.2623648</v>
      </c>
      <c r="N6" s="8">
        <f t="shared" si="4"/>
        <v>211.53179519999998</v>
      </c>
      <c r="O6" s="9">
        <f t="shared" si="5"/>
        <v>0.29543546815642457</v>
      </c>
    </row>
    <row r="7" spans="1:15" ht="21.75" customHeight="1" x14ac:dyDescent="0.25">
      <c r="A7" s="5" t="s">
        <v>122</v>
      </c>
      <c r="B7" s="6" t="s">
        <v>123</v>
      </c>
      <c r="C7" s="7" t="s">
        <v>8</v>
      </c>
      <c r="D7" s="8">
        <v>2.93</v>
      </c>
      <c r="E7" s="9">
        <v>0.14360000000000001</v>
      </c>
      <c r="F7" s="10">
        <f>1.136+1.192+1.184+1.18</f>
        <v>4.6919999999999993</v>
      </c>
      <c r="G7" s="11" t="s">
        <v>127</v>
      </c>
      <c r="H7" s="10">
        <f t="shared" si="0"/>
        <v>0.41289599999999993</v>
      </c>
      <c r="I7" s="27"/>
      <c r="J7" s="12">
        <v>250</v>
      </c>
      <c r="K7" s="8">
        <f t="shared" si="1"/>
        <v>732.5</v>
      </c>
      <c r="L7" s="8">
        <f t="shared" si="2"/>
        <v>103.22399999999999</v>
      </c>
      <c r="M7" s="13">
        <f t="shared" si="3"/>
        <v>28.902719999999999</v>
      </c>
      <c r="N7" s="8">
        <f t="shared" si="4"/>
        <v>74.321279999999987</v>
      </c>
      <c r="O7" s="9">
        <f t="shared" si="5"/>
        <v>0.10146249829351534</v>
      </c>
    </row>
    <row r="8" spans="1:15" ht="21.75" customHeight="1" x14ac:dyDescent="0.25">
      <c r="A8" s="5" t="s">
        <v>10</v>
      </c>
      <c r="B8" s="20" t="s">
        <v>11</v>
      </c>
      <c r="C8" s="21" t="s">
        <v>12</v>
      </c>
      <c r="D8" s="8">
        <v>13.24</v>
      </c>
      <c r="E8" s="9">
        <v>6.3299999999999995E-2</v>
      </c>
      <c r="F8" s="10">
        <v>9.5</v>
      </c>
      <c r="G8" s="11" t="s">
        <v>127</v>
      </c>
      <c r="H8" s="10">
        <f t="shared" si="0"/>
        <v>0.83599999999999997</v>
      </c>
      <c r="I8" s="27"/>
      <c r="J8" s="12">
        <v>10</v>
      </c>
      <c r="K8" s="8">
        <f t="shared" si="1"/>
        <v>132.4</v>
      </c>
      <c r="L8" s="8">
        <f t="shared" si="2"/>
        <v>8.36</v>
      </c>
      <c r="M8" s="13">
        <f t="shared" si="3"/>
        <v>2.3408000000000002</v>
      </c>
      <c r="N8" s="8">
        <f t="shared" si="4"/>
        <v>6.0191999999999997</v>
      </c>
      <c r="O8" s="9">
        <f t="shared" si="5"/>
        <v>4.5462235649546823E-2</v>
      </c>
    </row>
    <row r="9" spans="1:15" ht="21.75" customHeight="1" x14ac:dyDescent="0.25">
      <c r="A9" s="5" t="s">
        <v>87</v>
      </c>
      <c r="B9" s="18" t="s">
        <v>88</v>
      </c>
      <c r="C9" s="19" t="s">
        <v>82</v>
      </c>
      <c r="D9" s="8">
        <v>4.1500000000000004</v>
      </c>
      <c r="E9" s="9">
        <v>0.26590000000000003</v>
      </c>
      <c r="F9" s="10">
        <f>0.2431+0.3443+0.4049+0.379</f>
        <v>1.3713</v>
      </c>
      <c r="G9" s="11" t="s">
        <v>118</v>
      </c>
      <c r="H9" s="10">
        <f>F9*0.92</f>
        <v>1.2615959999999999</v>
      </c>
      <c r="I9" s="27"/>
      <c r="J9" s="12">
        <v>175</v>
      </c>
      <c r="K9" s="8">
        <f t="shared" si="1"/>
        <v>726.25000000000011</v>
      </c>
      <c r="L9" s="8">
        <f t="shared" si="2"/>
        <v>220.77929999999998</v>
      </c>
      <c r="M9" s="13">
        <f t="shared" si="3"/>
        <v>61.818204000000001</v>
      </c>
      <c r="N9" s="8">
        <f t="shared" si="4"/>
        <v>158.96109599999997</v>
      </c>
      <c r="O9" s="9">
        <f t="shared" si="5"/>
        <v>0.2188793060240963</v>
      </c>
    </row>
    <row r="10" spans="1:15" ht="21.75" customHeight="1" x14ac:dyDescent="0.25">
      <c r="A10" s="5" t="s">
        <v>114</v>
      </c>
      <c r="B10" s="18" t="s">
        <v>121</v>
      </c>
      <c r="C10" s="19" t="s">
        <v>82</v>
      </c>
      <c r="D10" s="8">
        <v>5.71</v>
      </c>
      <c r="E10" s="9">
        <v>0.17510000000000001</v>
      </c>
      <c r="F10" s="10">
        <f>3.69+3.786+3.182+0.3</f>
        <v>10.958</v>
      </c>
      <c r="G10" s="11" t="s">
        <v>127</v>
      </c>
      <c r="H10" s="10">
        <f>F10*0.088</f>
        <v>0.96430399999999994</v>
      </c>
      <c r="I10" s="27"/>
      <c r="J10" s="12">
        <v>125</v>
      </c>
      <c r="K10" s="8">
        <f t="shared" si="1"/>
        <v>713.75</v>
      </c>
      <c r="L10" s="8">
        <f t="shared" si="2"/>
        <v>120.538</v>
      </c>
      <c r="M10" s="13">
        <f t="shared" si="3"/>
        <v>33.750640000000004</v>
      </c>
      <c r="N10" s="8">
        <f t="shared" si="4"/>
        <v>86.787359999999993</v>
      </c>
      <c r="O10" s="9">
        <f t="shared" si="5"/>
        <v>0.12159349912434325</v>
      </c>
    </row>
    <row r="11" spans="1:15" ht="21.75" customHeight="1" x14ac:dyDescent="0.25">
      <c r="A11" s="5" t="s">
        <v>67</v>
      </c>
      <c r="B11" s="6" t="s">
        <v>68</v>
      </c>
      <c r="C11" s="7" t="s">
        <v>8</v>
      </c>
      <c r="D11" s="8">
        <v>2.65</v>
      </c>
      <c r="E11" s="9">
        <v>0.11890000000000001</v>
      </c>
      <c r="F11" s="10">
        <f>0.088+0.0625+0.0625+0.0625</f>
        <v>0.27549999999999997</v>
      </c>
      <c r="G11" s="11" t="s">
        <v>118</v>
      </c>
      <c r="H11" s="10">
        <f>F11*0.92</f>
        <v>0.25345999999999996</v>
      </c>
      <c r="I11" s="27"/>
      <c r="J11" s="12">
        <v>100</v>
      </c>
      <c r="K11" s="8">
        <f t="shared" si="1"/>
        <v>265</v>
      </c>
      <c r="L11" s="8">
        <f t="shared" si="2"/>
        <v>25.345999999999997</v>
      </c>
      <c r="M11" s="13">
        <f t="shared" si="3"/>
        <v>7.0968799999999996</v>
      </c>
      <c r="N11" s="8">
        <f t="shared" si="4"/>
        <v>18.249119999999998</v>
      </c>
      <c r="O11" s="9">
        <f t="shared" si="5"/>
        <v>6.8864603773584901E-2</v>
      </c>
    </row>
    <row r="12" spans="1:15" ht="21.75" customHeight="1" x14ac:dyDescent="0.25">
      <c r="A12" s="5" t="s">
        <v>6</v>
      </c>
      <c r="B12" s="6" t="s">
        <v>7</v>
      </c>
      <c r="C12" s="7" t="s">
        <v>8</v>
      </c>
      <c r="D12" s="8">
        <v>23.88</v>
      </c>
      <c r="E12" s="9">
        <v>5.6300000000000003E-2</v>
      </c>
      <c r="F12" s="10">
        <f>3.1569+3.7539+3.7171+3.876</f>
        <v>14.5039</v>
      </c>
      <c r="G12" s="11" t="s">
        <v>127</v>
      </c>
      <c r="H12" s="10">
        <f>F12*0.088</f>
        <v>1.2763431999999999</v>
      </c>
      <c r="I12" s="27"/>
      <c r="J12" s="12">
        <v>10</v>
      </c>
      <c r="K12" s="8">
        <f t="shared" si="1"/>
        <v>238.79999999999998</v>
      </c>
      <c r="L12" s="8">
        <f t="shared" si="2"/>
        <v>12.763431999999998</v>
      </c>
      <c r="M12" s="13">
        <f t="shared" si="3"/>
        <v>3.57376096</v>
      </c>
      <c r="N12" s="8">
        <f t="shared" si="4"/>
        <v>9.1896710399999986</v>
      </c>
      <c r="O12" s="9">
        <f t="shared" si="5"/>
        <v>3.8482709547738692E-2</v>
      </c>
    </row>
    <row r="13" spans="1:15" ht="21.75" customHeight="1" x14ac:dyDescent="0.25">
      <c r="A13" s="5" t="s">
        <v>89</v>
      </c>
      <c r="B13" s="18" t="s">
        <v>90</v>
      </c>
      <c r="C13" s="19" t="s">
        <v>82</v>
      </c>
      <c r="D13" s="8">
        <v>15.19</v>
      </c>
      <c r="E13" s="9">
        <v>0.1118</v>
      </c>
      <c r="F13" s="10">
        <f>0.37+0.62+0.62+0.34</f>
        <v>1.95</v>
      </c>
      <c r="G13" s="11" t="s">
        <v>118</v>
      </c>
      <c r="H13" s="10">
        <f>F13*0.92</f>
        <v>1.794</v>
      </c>
      <c r="I13" s="27"/>
      <c r="J13" s="12">
        <v>15</v>
      </c>
      <c r="K13" s="8">
        <f t="shared" si="1"/>
        <v>227.85</v>
      </c>
      <c r="L13" s="8">
        <f t="shared" si="2"/>
        <v>26.91</v>
      </c>
      <c r="M13" s="13">
        <f t="shared" si="3"/>
        <v>7.5348000000000006</v>
      </c>
      <c r="N13" s="8">
        <f t="shared" si="4"/>
        <v>19.3752</v>
      </c>
      <c r="O13" s="9">
        <f t="shared" si="5"/>
        <v>8.5034891375905197E-2</v>
      </c>
    </row>
    <row r="14" spans="1:15" ht="21.75" customHeight="1" x14ac:dyDescent="0.25">
      <c r="A14" s="5" t="s">
        <v>97</v>
      </c>
      <c r="B14" s="18" t="s">
        <v>98</v>
      </c>
      <c r="C14" s="19" t="s">
        <v>82</v>
      </c>
      <c r="D14" s="8">
        <v>8.19</v>
      </c>
      <c r="E14" s="9">
        <v>0.214</v>
      </c>
      <c r="F14" s="10">
        <f>7.4316+11.2176</f>
        <v>18.6492</v>
      </c>
      <c r="G14" s="11" t="s">
        <v>127</v>
      </c>
      <c r="H14" s="10">
        <f>F14*0.088</f>
        <v>1.6411296</v>
      </c>
      <c r="I14" s="27"/>
      <c r="J14" s="12">
        <v>75</v>
      </c>
      <c r="K14" s="8">
        <f t="shared" si="1"/>
        <v>614.25</v>
      </c>
      <c r="L14" s="8">
        <f t="shared" si="2"/>
        <v>123.08472</v>
      </c>
      <c r="M14" s="13">
        <f t="shared" si="3"/>
        <v>34.463721600000007</v>
      </c>
      <c r="N14" s="8">
        <f t="shared" si="4"/>
        <v>88.620998399999991</v>
      </c>
      <c r="O14" s="9">
        <f t="shared" si="5"/>
        <v>0.14427512967032965</v>
      </c>
    </row>
    <row r="15" spans="1:15" ht="21.75" customHeight="1" x14ac:dyDescent="0.25">
      <c r="A15" s="5" t="s">
        <v>69</v>
      </c>
      <c r="B15" s="6" t="s">
        <v>70</v>
      </c>
      <c r="C15" s="7" t="s">
        <v>8</v>
      </c>
      <c r="D15" s="8">
        <v>9.1</v>
      </c>
      <c r="E15" s="9">
        <v>6.0999999999999999E-2</v>
      </c>
      <c r="F15" s="10">
        <f>1.47+1.52+1.51+1.53</f>
        <v>6.03</v>
      </c>
      <c r="G15" s="11" t="s">
        <v>127</v>
      </c>
      <c r="H15" s="10">
        <f t="shared" ref="H15:H18" si="6">F15*0.088</f>
        <v>0.53064</v>
      </c>
      <c r="I15" s="27"/>
      <c r="J15" s="12">
        <v>10</v>
      </c>
      <c r="K15" s="8">
        <f t="shared" si="1"/>
        <v>91</v>
      </c>
      <c r="L15" s="8">
        <f t="shared" si="2"/>
        <v>5.3064</v>
      </c>
      <c r="M15" s="13">
        <f t="shared" si="3"/>
        <v>1.4857920000000002</v>
      </c>
      <c r="N15" s="8">
        <f t="shared" si="4"/>
        <v>3.820608</v>
      </c>
      <c r="O15" s="9">
        <f t="shared" si="5"/>
        <v>4.1984703296703299E-2</v>
      </c>
    </row>
    <row r="16" spans="1:15" ht="21.75" customHeight="1" x14ac:dyDescent="0.25">
      <c r="A16" s="5" t="s">
        <v>14</v>
      </c>
      <c r="B16" s="22" t="s">
        <v>15</v>
      </c>
      <c r="C16" s="23" t="s">
        <v>16</v>
      </c>
      <c r="D16" s="8">
        <v>24.08</v>
      </c>
      <c r="E16" s="9">
        <v>5.8799999999999998E-2</v>
      </c>
      <c r="F16" s="10">
        <v>16</v>
      </c>
      <c r="G16" s="11" t="s">
        <v>127</v>
      </c>
      <c r="H16" s="10">
        <f t="shared" si="6"/>
        <v>1.4079999999999999</v>
      </c>
      <c r="I16" s="27"/>
      <c r="J16" s="12">
        <v>10</v>
      </c>
      <c r="K16" s="8">
        <f t="shared" si="1"/>
        <v>240.79999999999998</v>
      </c>
      <c r="L16" s="8">
        <f>H16*J16</f>
        <v>14.079999999999998</v>
      </c>
      <c r="M16" s="13">
        <f t="shared" si="3"/>
        <v>3.9423999999999997</v>
      </c>
      <c r="N16" s="8">
        <f t="shared" si="4"/>
        <v>10.137599999999999</v>
      </c>
      <c r="O16" s="9">
        <f t="shared" si="5"/>
        <v>4.2099667774086379E-2</v>
      </c>
    </row>
    <row r="17" spans="1:15" ht="21.75" customHeight="1" x14ac:dyDescent="0.25">
      <c r="A17" s="5" t="s">
        <v>39</v>
      </c>
      <c r="B17" s="16" t="s">
        <v>40</v>
      </c>
      <c r="C17" s="17" t="s">
        <v>41</v>
      </c>
      <c r="D17" s="8">
        <v>47.5</v>
      </c>
      <c r="E17" s="9">
        <v>6.5299999999999997E-2</v>
      </c>
      <c r="F17" s="10">
        <v>35</v>
      </c>
      <c r="G17" s="11" t="s">
        <v>127</v>
      </c>
      <c r="H17" s="10">
        <f t="shared" si="6"/>
        <v>3.0799999999999996</v>
      </c>
      <c r="I17" s="27"/>
      <c r="J17" s="12">
        <v>10</v>
      </c>
      <c r="K17" s="8">
        <f t="shared" si="1"/>
        <v>475</v>
      </c>
      <c r="L17" s="8">
        <f t="shared" si="2"/>
        <v>30.799999999999997</v>
      </c>
      <c r="M17" s="13">
        <f t="shared" si="3"/>
        <v>8.6240000000000006</v>
      </c>
      <c r="N17" s="8">
        <f t="shared" si="4"/>
        <v>22.175999999999995</v>
      </c>
      <c r="O17" s="9">
        <f t="shared" si="5"/>
        <v>4.6686315789473673E-2</v>
      </c>
    </row>
    <row r="18" spans="1:15" ht="21.75" customHeight="1" x14ac:dyDescent="0.25">
      <c r="A18" s="5" t="s">
        <v>115</v>
      </c>
      <c r="B18" s="6" t="s">
        <v>126</v>
      </c>
      <c r="C18" s="7" t="s">
        <v>8</v>
      </c>
      <c r="D18" s="8">
        <v>1.22</v>
      </c>
      <c r="E18" s="9">
        <v>8.6599999999999996E-2</v>
      </c>
      <c r="F18" s="10">
        <f>0.25+0.25+0.3125+0.3125</f>
        <v>1.125</v>
      </c>
      <c r="G18" s="11" t="s">
        <v>127</v>
      </c>
      <c r="H18" s="10">
        <f t="shared" si="6"/>
        <v>9.8999999999999991E-2</v>
      </c>
      <c r="I18" s="27"/>
      <c r="J18" s="12">
        <v>10</v>
      </c>
      <c r="K18" s="8">
        <f t="shared" si="1"/>
        <v>12.2</v>
      </c>
      <c r="L18" s="8">
        <f t="shared" si="2"/>
        <v>0.98999999999999988</v>
      </c>
      <c r="M18" s="13">
        <f t="shared" si="3"/>
        <v>0.2772</v>
      </c>
      <c r="N18" s="8">
        <f t="shared" si="4"/>
        <v>0.71279999999999988</v>
      </c>
      <c r="O18" s="9">
        <f t="shared" si="5"/>
        <v>5.8426229508196717E-2</v>
      </c>
    </row>
    <row r="19" spans="1:15" ht="21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24">
        <f>SUM(K2:K18)</f>
        <v>6167.6000000000013</v>
      </c>
      <c r="L19" s="24">
        <f>SUM(L2:L18)</f>
        <v>1060.3800119999999</v>
      </c>
      <c r="M19" s="25">
        <f t="shared" ref="M19:N19" si="7">SUM(M2:M18)</f>
        <v>296.90640336000001</v>
      </c>
      <c r="N19" s="24">
        <f t="shared" si="7"/>
        <v>763.47360863999995</v>
      </c>
      <c r="O19" s="26">
        <f t="shared" si="5"/>
        <v>0.12378779568065371</v>
      </c>
    </row>
  </sheetData>
  <sortState ref="A2:I53">
    <sortCondition descending="1" ref="E2:E5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Folha1</vt:lpstr>
      <vt:lpstr>Folha2</vt:lpstr>
      <vt:lpstr>Folha1!norw</vt:lpstr>
      <vt:lpstr>Folha2!norw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2025-03-23T10:38:05Z</dcterms:created>
  <dcterms:modified xsi:type="dcterms:W3CDTF">2025-03-23T14:54:47Z</dcterms:modified>
</cp:coreProperties>
</file>