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orge Ribeiro\Desktop\"/>
    </mc:Choice>
  </mc:AlternateContent>
  <bookViews>
    <workbookView xWindow="0" yWindow="0" windowWidth="25200" windowHeight="11985"/>
  </bookViews>
  <sheets>
    <sheet name="Folh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G8" i="1" s="1"/>
  <c r="E8" i="1"/>
  <c r="F5" i="1"/>
  <c r="F6" i="1"/>
  <c r="G6" i="1" s="1"/>
  <c r="F4" i="1"/>
  <c r="G4" i="1"/>
  <c r="E4" i="1"/>
  <c r="E6" i="1"/>
  <c r="E5" i="1"/>
  <c r="G5" i="1"/>
  <c r="F9" i="1"/>
  <c r="F7" i="1"/>
  <c r="F3" i="1"/>
  <c r="F2" i="1"/>
  <c r="H8" i="1" l="1"/>
  <c r="I8" i="1" s="1"/>
  <c r="J8" i="1" s="1"/>
  <c r="H5" i="1"/>
  <c r="I5" i="1" s="1"/>
  <c r="J5" i="1" s="1"/>
  <c r="H6" i="1"/>
  <c r="I6" i="1"/>
  <c r="J6" i="1" s="1"/>
  <c r="H4" i="1"/>
  <c r="I4" i="1" s="1"/>
  <c r="J4" i="1" s="1"/>
  <c r="G3" i="1"/>
  <c r="G7" i="1"/>
  <c r="G9" i="1"/>
  <c r="H9" i="1" s="1"/>
  <c r="I9" i="1" s="1"/>
  <c r="G2" i="1"/>
  <c r="E3" i="1"/>
  <c r="E7" i="1"/>
  <c r="E9" i="1"/>
  <c r="E2" i="1"/>
  <c r="J9" i="1" l="1"/>
  <c r="E10" i="1"/>
  <c r="G10" i="1"/>
  <c r="H10" i="1" s="1"/>
  <c r="I10" i="1" s="1"/>
  <c r="H7" i="1"/>
  <c r="I7" i="1" s="1"/>
  <c r="J7" i="1" s="1"/>
  <c r="H3" i="1"/>
  <c r="I3" i="1" s="1"/>
  <c r="J3" i="1" s="1"/>
  <c r="H2" i="1"/>
  <c r="I2" i="1" s="1"/>
  <c r="J2" i="1" s="1"/>
  <c r="K2" i="1" l="1"/>
  <c r="K3" i="1"/>
  <c r="K8" i="1"/>
  <c r="K4" i="1"/>
  <c r="K5" i="1"/>
  <c r="K7" i="1"/>
  <c r="K6" i="1"/>
  <c r="K9" i="1"/>
  <c r="J10" i="1"/>
  <c r="K10" i="1" l="1"/>
</calcChain>
</file>

<file path=xl/sharedStrings.xml><?xml version="1.0" encoding="utf-8"?>
<sst xmlns="http://schemas.openxmlformats.org/spreadsheetml/2006/main" count="27" uniqueCount="27">
  <si>
    <t>Div/Share</t>
  </si>
  <si>
    <t>Dividendo</t>
  </si>
  <si>
    <t>IRS</t>
  </si>
  <si>
    <t>Div Líq</t>
  </si>
  <si>
    <t>Empresa</t>
  </si>
  <si>
    <t>Yield Líq</t>
  </si>
  <si>
    <t>Ticker</t>
  </si>
  <si>
    <t>Preço XTB</t>
  </si>
  <si>
    <t>Shares</t>
  </si>
  <si>
    <t>Investimento</t>
  </si>
  <si>
    <t>Ituran Location and Control Ltd</t>
  </si>
  <si>
    <t>ITRN.US</t>
  </si>
  <si>
    <t>Park Aerospace Corp</t>
  </si>
  <si>
    <t>PKE.US</t>
  </si>
  <si>
    <t>Sturm Ruger &amp; Company Inc</t>
  </si>
  <si>
    <t>Hexcel Corp</t>
  </si>
  <si>
    <t>HXL.US</t>
  </si>
  <si>
    <t>RGR.US</t>
  </si>
  <si>
    <t>Lockheed Martin Corp</t>
  </si>
  <si>
    <t>LMT.US</t>
  </si>
  <si>
    <t>General Dynamics Corp</t>
  </si>
  <si>
    <t>GD.US</t>
  </si>
  <si>
    <t>Huntington Ingalls Industries Inc</t>
  </si>
  <si>
    <t>HII.US</t>
  </si>
  <si>
    <t>L3Harris Technologies Inc</t>
  </si>
  <si>
    <t>LHX.US</t>
  </si>
  <si>
    <t>% do 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</si>
</sst>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€&quot;_-;\-* #,##0.00\ &quot;€&quot;_-;_-* &quot;-&quot;??\ &quot;€&quot;_-;_-@_-"/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006100"/>
      <name val="Calibri"/>
      <family val="2"/>
      <scheme val="minor"/>
    </font>
    <font>
      <b/>
      <sz val="11"/>
      <color rgb="FF9C0006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FFFCC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</fills>
  <borders count="4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4" fillId="4" borderId="1" applyNumberFormat="0" applyAlignment="0" applyProtection="0"/>
    <xf numFmtId="0" fontId="1" fillId="5" borderId="2" applyNumberFormat="0" applyFont="0" applyAlignment="0" applyProtection="0"/>
    <xf numFmtId="0" fontId="6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</cellStyleXfs>
  <cellXfs count="15">
    <xf numFmtId="0" fontId="0" fillId="0" borderId="0" xfId="0"/>
    <xf numFmtId="0" fontId="5" fillId="6" borderId="3" xfId="5" applyFont="1" applyBorder="1" applyAlignment="1">
      <alignment horizontal="center"/>
    </xf>
    <xf numFmtId="0" fontId="5" fillId="6" borderId="3" xfId="5" applyFont="1" applyBorder="1"/>
    <xf numFmtId="44" fontId="0" fillId="5" borderId="3" xfId="4" applyNumberFormat="1" applyFont="1" applyBorder="1"/>
    <xf numFmtId="44" fontId="3" fillId="3" borderId="3" xfId="2" applyNumberFormat="1" applyBorder="1"/>
    <xf numFmtId="0" fontId="5" fillId="6" borderId="3" xfId="5" applyFont="1" applyBorder="1" applyAlignment="1">
      <alignment wrapText="1"/>
    </xf>
    <xf numFmtId="44" fontId="5" fillId="6" borderId="3" xfId="5" applyNumberFormat="1" applyFont="1" applyBorder="1"/>
    <xf numFmtId="164" fontId="0" fillId="5" borderId="3" xfId="4" applyNumberFormat="1" applyFont="1" applyBorder="1" applyAlignment="1">
      <alignment horizontal="center"/>
    </xf>
    <xf numFmtId="44" fontId="2" fillId="2" borderId="3" xfId="1" applyNumberFormat="1" applyBorder="1"/>
    <xf numFmtId="44" fontId="7" fillId="2" borderId="3" xfId="1" applyNumberFormat="1" applyFont="1" applyBorder="1"/>
    <xf numFmtId="10" fontId="5" fillId="6" borderId="3" xfId="5" applyNumberFormat="1" applyFont="1" applyBorder="1" applyAlignment="1">
      <alignment horizontal="center"/>
    </xf>
    <xf numFmtId="44" fontId="8" fillId="3" borderId="3" xfId="2" applyNumberFormat="1" applyFont="1" applyBorder="1"/>
    <xf numFmtId="164" fontId="1" fillId="7" borderId="3" xfId="6" applyNumberFormat="1" applyBorder="1" applyAlignment="1">
      <alignment horizontal="center"/>
    </xf>
    <xf numFmtId="0" fontId="4" fillId="4" borderId="3" xfId="3" applyBorder="1" applyAlignment="1">
      <alignment horizontal="center"/>
    </xf>
    <xf numFmtId="44" fontId="1" fillId="8" borderId="3" xfId="7" applyNumberFormat="1" applyBorder="1"/>
  </cellXfs>
  <cellStyles count="8">
    <cellStyle name="20% - Cor5" xfId="6" builtinId="46"/>
    <cellStyle name="40% - Cor5" xfId="7" builtinId="47"/>
    <cellStyle name="Cor5" xfId="5" builtinId="45"/>
    <cellStyle name="Correto" xfId="1" builtinId="26"/>
    <cellStyle name="Entrada" xfId="3" builtinId="20"/>
    <cellStyle name="Incorreto" xfId="2" builtinId="27"/>
    <cellStyle name="Normal" xfId="0" builtinId="0"/>
    <cellStyle name="Nota" xfId="4" builtin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PT"/>
              <a:t>Investimento</a:t>
            </a:r>
            <a:r>
              <a:rPr lang="pt-PT" baseline="0"/>
              <a:t> por ação</a:t>
            </a:r>
            <a:endParaRPr lang="pt-PT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P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2D05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Folha1!$A$2:$A$9</c:f>
              <c:strCache>
                <c:ptCount val="8"/>
                <c:pt idx="0">
                  <c:v>Ituran Location and Control Ltd</c:v>
                </c:pt>
                <c:pt idx="1">
                  <c:v>Park Aerospace Corp</c:v>
                </c:pt>
                <c:pt idx="2">
                  <c:v>Lockheed Martin Corp</c:v>
                </c:pt>
                <c:pt idx="3">
                  <c:v>Huntington Ingalls Industries Inc</c:v>
                </c:pt>
                <c:pt idx="4">
                  <c:v>General Dynamics Corp</c:v>
                </c:pt>
                <c:pt idx="5">
                  <c:v>Sturm Ruger &amp; Company Inc</c:v>
                </c:pt>
                <c:pt idx="6">
                  <c:v>L3Harris Technologies Inc</c:v>
                </c:pt>
                <c:pt idx="7">
                  <c:v>Hexcel Corp</c:v>
                </c:pt>
              </c:strCache>
            </c:strRef>
          </c:cat>
          <c:val>
            <c:numRef>
              <c:f>Folha1!$E$2:$E$9</c:f>
              <c:numCache>
                <c:formatCode>_("€"* #,##0.00_);_("€"* \(#,##0.00\);_("€"* "-"??_);_(@_)</c:formatCode>
                <c:ptCount val="8"/>
                <c:pt idx="0">
                  <c:v>3258</c:v>
                </c:pt>
                <c:pt idx="1">
                  <c:v>1018.4000000000001</c:v>
                </c:pt>
                <c:pt idx="2">
                  <c:v>1969.35</c:v>
                </c:pt>
                <c:pt idx="3">
                  <c:v>1025.3</c:v>
                </c:pt>
                <c:pt idx="4">
                  <c:v>1248.4000000000001</c:v>
                </c:pt>
                <c:pt idx="5">
                  <c:v>153.4</c:v>
                </c:pt>
                <c:pt idx="6">
                  <c:v>1061.1499999999999</c:v>
                </c:pt>
                <c:pt idx="7">
                  <c:v>245.3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24101264"/>
        <c:axId val="1524102896"/>
      </c:barChart>
      <c:catAx>
        <c:axId val="1524101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1524102896"/>
        <c:crosses val="autoZero"/>
        <c:auto val="1"/>
        <c:lblAlgn val="ctr"/>
        <c:lblOffset val="100"/>
        <c:noMultiLvlLbl val="0"/>
      </c:catAx>
      <c:valAx>
        <c:axId val="1524102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€&quot;* #,##0.00_);_(&quot;€&quot;* \(#,##0.00\);_(&quot;€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15241012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PT"/>
              <a:t>Dividendo Líquido por ação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PT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4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Folha1!$A$2:$A$9</c:f>
              <c:strCache>
                <c:ptCount val="8"/>
                <c:pt idx="0">
                  <c:v>Ituran Location and Control Ltd</c:v>
                </c:pt>
                <c:pt idx="1">
                  <c:v>Park Aerospace Corp</c:v>
                </c:pt>
                <c:pt idx="2">
                  <c:v>Lockheed Martin Corp</c:v>
                </c:pt>
                <c:pt idx="3">
                  <c:v>Huntington Ingalls Industries Inc</c:v>
                </c:pt>
                <c:pt idx="4">
                  <c:v>General Dynamics Corp</c:v>
                </c:pt>
                <c:pt idx="5">
                  <c:v>Sturm Ruger &amp; Company Inc</c:v>
                </c:pt>
                <c:pt idx="6">
                  <c:v>L3Harris Technologies Inc</c:v>
                </c:pt>
                <c:pt idx="7">
                  <c:v>Hexcel Corp</c:v>
                </c:pt>
              </c:strCache>
            </c:strRef>
          </c:cat>
          <c:val>
            <c:numRef>
              <c:f>Folha1!$I$2:$I$9</c:f>
              <c:numCache>
                <c:formatCode>_("€"* #,##0.00_);_("€"* \(#,##0.00\);_("€"* "-"??_);_(@_)</c:formatCode>
                <c:ptCount val="8"/>
                <c:pt idx="0">
                  <c:v>95.471999999999994</c:v>
                </c:pt>
                <c:pt idx="1">
                  <c:v>24.479999999999997</c:v>
                </c:pt>
                <c:pt idx="2">
                  <c:v>39.015000000000001</c:v>
                </c:pt>
                <c:pt idx="3">
                  <c:v>15.912000000000001</c:v>
                </c:pt>
                <c:pt idx="4">
                  <c:v>17.380799999999997</c:v>
                </c:pt>
                <c:pt idx="5">
                  <c:v>2.1113999999999997</c:v>
                </c:pt>
                <c:pt idx="6">
                  <c:v>14.198399999999999</c:v>
                </c:pt>
                <c:pt idx="7">
                  <c:v>1.8359999999999999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524109968"/>
        <c:axId val="1524109424"/>
      </c:barChart>
      <c:catAx>
        <c:axId val="152410996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1524109424"/>
        <c:crosses val="autoZero"/>
        <c:auto val="1"/>
        <c:lblAlgn val="ctr"/>
        <c:lblOffset val="100"/>
        <c:noMultiLvlLbl val="0"/>
      </c:catAx>
      <c:valAx>
        <c:axId val="1524109424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€&quot;* #,##0.00_);_(&quot;€&quot;* \(#,##0.00\);_(&quot;€&quot;* &quot;-&quot;??_);_(@_)" sourceLinked="1"/>
        <c:majorTickMark val="none"/>
        <c:minorTickMark val="none"/>
        <c:tickLblPos val="nextTo"/>
        <c:crossAx val="15241099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PT"/>
              <a:t>% do portefólio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P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explosion val="12"/>
          <c:dPt>
            <c:idx val="0"/>
            <c:bubble3D val="0"/>
            <c:spPr>
              <a:solidFill>
                <a:schemeClr val="accent5">
                  <a:shade val="45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5">
                  <a:shade val="61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5">
                  <a:shade val="76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5">
                  <a:shade val="92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>
                  <a:tint val="93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5"/>
            <c:bubble3D val="0"/>
            <c:spPr>
              <a:solidFill>
                <a:schemeClr val="accent5">
                  <a:tint val="77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6"/>
            <c:bubble3D val="0"/>
            <c:spPr>
              <a:solidFill>
                <a:schemeClr val="accent5">
                  <a:tint val="62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7"/>
            <c:bubble3D val="0"/>
            <c:spPr>
              <a:solidFill>
                <a:schemeClr val="accent5">
                  <a:tint val="46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>
                <c:manualLayout>
                  <c:x val="7.1726706036745413E-2"/>
                  <c:y val="-1.9920166229221346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7.1657917760279966E-2"/>
                  <c:y val="-5.5204870224555266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7701006124234472E-2"/>
                  <c:y val="3.1476377952755909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7.7350831146106733E-2"/>
                  <c:y val="-1.3535287255759696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5.6959098862642173E-2"/>
                  <c:y val="-4.4769612131816856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6215660542432193E-2"/>
                  <c:y val="-1.886519393409157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888888888888889E-2"/>
                  <c:y val="-2.233650481189851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PT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7.9166666666666663E-2"/>
                      <c:h val="7.9861111111111105E-2"/>
                    </c:manualLayout>
                  </c15:layout>
                </c:ext>
              </c:extLst>
            </c:dLbl>
            <c:dLbl>
              <c:idx val="7"/>
              <c:layout>
                <c:manualLayout>
                  <c:x val="7.9535214348206471E-2"/>
                  <c:y val="-1.1232137649460483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Folha1!$A$2:$A$9</c:f>
              <c:strCache>
                <c:ptCount val="8"/>
                <c:pt idx="0">
                  <c:v>Ituran Location and Control Ltd</c:v>
                </c:pt>
                <c:pt idx="1">
                  <c:v>Park Aerospace Corp</c:v>
                </c:pt>
                <c:pt idx="2">
                  <c:v>Lockheed Martin Corp</c:v>
                </c:pt>
                <c:pt idx="3">
                  <c:v>Huntington Ingalls Industries Inc</c:v>
                </c:pt>
                <c:pt idx="4">
                  <c:v>General Dynamics Corp</c:v>
                </c:pt>
                <c:pt idx="5">
                  <c:v>Sturm Ruger &amp; Company Inc</c:v>
                </c:pt>
                <c:pt idx="6">
                  <c:v>L3Harris Technologies Inc</c:v>
                </c:pt>
                <c:pt idx="7">
                  <c:v>Hexcel Corp</c:v>
                </c:pt>
              </c:strCache>
            </c:strRef>
          </c:cat>
          <c:val>
            <c:numRef>
              <c:f>Folha1!$K$2:$K$9</c:f>
              <c:numCache>
                <c:formatCode>0.0%</c:formatCode>
                <c:ptCount val="8"/>
                <c:pt idx="0">
                  <c:v>0.3264758049161765</c:v>
                </c:pt>
                <c:pt idx="1">
                  <c:v>0.10205124607938434</c:v>
                </c:pt>
                <c:pt idx="2">
                  <c:v>0.19734350104716764</c:v>
                </c:pt>
                <c:pt idx="3">
                  <c:v>0.10274267734209815</c:v>
                </c:pt>
                <c:pt idx="4">
                  <c:v>0.12509895483651159</c:v>
                </c:pt>
                <c:pt idx="5">
                  <c:v>1.5371819666710092E-2</c:v>
                </c:pt>
                <c:pt idx="6">
                  <c:v>0.10633511368532862</c:v>
                </c:pt>
                <c:pt idx="7">
                  <c:v>2.4580882426623114E-2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104774</xdr:colOff>
      <xdr:row>11</xdr:row>
      <xdr:rowOff>14287</xdr:rowOff>
    </xdr:from>
    <xdr:to>
      <xdr:col>5</xdr:col>
      <xdr:colOff>828674</xdr:colOff>
      <xdr:row>25</xdr:row>
      <xdr:rowOff>90487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95250</xdr:colOff>
      <xdr:row>11</xdr:row>
      <xdr:rowOff>4762</xdr:rowOff>
    </xdr:from>
    <xdr:to>
      <xdr:col>14</xdr:col>
      <xdr:colOff>600075</xdr:colOff>
      <xdr:row>25</xdr:row>
      <xdr:rowOff>133350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114300</xdr:colOff>
      <xdr:row>26</xdr:row>
      <xdr:rowOff>4762</xdr:rowOff>
    </xdr:from>
    <xdr:to>
      <xdr:col>5</xdr:col>
      <xdr:colOff>809625</xdr:colOff>
      <xdr:row>40</xdr:row>
      <xdr:rowOff>80962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workbookViewId="0">
      <selection activeCell="D2" sqref="D2"/>
    </sheetView>
  </sheetViews>
  <sheetFormatPr defaultRowHeight="15" x14ac:dyDescent="0.25"/>
  <cols>
    <col min="1" max="1" width="34.42578125" bestFit="1" customWidth="1"/>
    <col min="2" max="2" width="8.140625" bestFit="1" customWidth="1"/>
    <col min="3" max="3" width="9.7109375" bestFit="1" customWidth="1"/>
    <col min="4" max="4" width="6.7109375" bestFit="1" customWidth="1"/>
    <col min="5" max="5" width="12.85546875" bestFit="1" customWidth="1"/>
    <col min="6" max="6" width="9.7109375" bestFit="1" customWidth="1"/>
    <col min="7" max="7" width="10.140625" bestFit="1" customWidth="1"/>
    <col min="8" max="9" width="9.42578125" bestFit="1" customWidth="1"/>
    <col min="11" max="11" width="9.42578125" bestFit="1" customWidth="1"/>
  </cols>
  <sheetData>
    <row r="1" spans="1:11" x14ac:dyDescent="0.25">
      <c r="A1" s="1" t="s">
        <v>4</v>
      </c>
      <c r="B1" s="1" t="s">
        <v>6</v>
      </c>
      <c r="C1" s="1" t="s">
        <v>7</v>
      </c>
      <c r="D1" s="1" t="s">
        <v>8</v>
      </c>
      <c r="E1" s="1" t="s">
        <v>9</v>
      </c>
      <c r="F1" s="1" t="s">
        <v>0</v>
      </c>
      <c r="G1" s="1" t="s">
        <v>1</v>
      </c>
      <c r="H1" s="1" t="s">
        <v>2</v>
      </c>
      <c r="I1" s="1" t="s">
        <v>3</v>
      </c>
      <c r="J1" s="1" t="s">
        <v>5</v>
      </c>
      <c r="K1" s="1" t="s">
        <v>26</v>
      </c>
    </row>
    <row r="2" spans="1:11" x14ac:dyDescent="0.25">
      <c r="A2" s="2" t="s">
        <v>10</v>
      </c>
      <c r="B2" s="2" t="s">
        <v>11</v>
      </c>
      <c r="C2" s="14">
        <v>32.58</v>
      </c>
      <c r="D2" s="13">
        <v>100</v>
      </c>
      <c r="E2" s="3">
        <f t="shared" ref="E2:E9" si="0">C2*D2</f>
        <v>3258</v>
      </c>
      <c r="F2" s="3">
        <f>0.39*4*0.85</f>
        <v>1.3260000000000001</v>
      </c>
      <c r="G2" s="3">
        <f t="shared" ref="G2:G9" si="1">F2*D2</f>
        <v>132.6</v>
      </c>
      <c r="H2" s="4">
        <f t="shared" ref="H2:H9" si="2">G2*0.28</f>
        <v>37.128</v>
      </c>
      <c r="I2" s="8">
        <f t="shared" ref="I2:I9" si="3">G2-H2</f>
        <v>95.471999999999994</v>
      </c>
      <c r="J2" s="7">
        <f t="shared" ref="J2:J9" si="4">I2/E2</f>
        <v>2.9303867403314917E-2</v>
      </c>
      <c r="K2" s="12">
        <f>E2/$E$10</f>
        <v>0.3264758049161765</v>
      </c>
    </row>
    <row r="3" spans="1:11" x14ac:dyDescent="0.25">
      <c r="A3" s="2" t="s">
        <v>12</v>
      </c>
      <c r="B3" s="2" t="s">
        <v>13</v>
      </c>
      <c r="C3" s="14">
        <v>12.73</v>
      </c>
      <c r="D3" s="13">
        <v>80</v>
      </c>
      <c r="E3" s="3">
        <f t="shared" si="0"/>
        <v>1018.4000000000001</v>
      </c>
      <c r="F3" s="3">
        <f>0.125*4*0.85</f>
        <v>0.42499999999999999</v>
      </c>
      <c r="G3" s="3">
        <f t="shared" si="1"/>
        <v>34</v>
      </c>
      <c r="H3" s="4">
        <f t="shared" si="2"/>
        <v>9.5200000000000014</v>
      </c>
      <c r="I3" s="8">
        <f t="shared" si="3"/>
        <v>24.479999999999997</v>
      </c>
      <c r="J3" s="7">
        <f t="shared" si="4"/>
        <v>2.4037706205813036E-2</v>
      </c>
      <c r="K3" s="12">
        <f t="shared" ref="K3:K9" si="5">E3/$E$10</f>
        <v>0.10205124607938434</v>
      </c>
    </row>
    <row r="4" spans="1:11" x14ac:dyDescent="0.25">
      <c r="A4" s="2" t="s">
        <v>18</v>
      </c>
      <c r="B4" s="2" t="s">
        <v>19</v>
      </c>
      <c r="C4" s="14">
        <v>393.87</v>
      </c>
      <c r="D4" s="13">
        <v>5</v>
      </c>
      <c r="E4" s="3">
        <f t="shared" si="0"/>
        <v>1969.35</v>
      </c>
      <c r="F4" s="3">
        <f>12.75*0.85</f>
        <v>10.8375</v>
      </c>
      <c r="G4" s="3">
        <f t="shared" si="1"/>
        <v>54.1875</v>
      </c>
      <c r="H4" s="4">
        <f t="shared" si="2"/>
        <v>15.172500000000001</v>
      </c>
      <c r="I4" s="8">
        <f t="shared" si="3"/>
        <v>39.015000000000001</v>
      </c>
      <c r="J4" s="7">
        <f t="shared" si="4"/>
        <v>1.9811105186990634E-2</v>
      </c>
      <c r="K4" s="12">
        <f t="shared" si="5"/>
        <v>0.19734350104716764</v>
      </c>
    </row>
    <row r="5" spans="1:11" x14ac:dyDescent="0.25">
      <c r="A5" s="2" t="s">
        <v>22</v>
      </c>
      <c r="B5" s="2" t="s">
        <v>23</v>
      </c>
      <c r="C5" s="14">
        <v>205.06</v>
      </c>
      <c r="D5" s="13">
        <v>5</v>
      </c>
      <c r="E5" s="3">
        <f t="shared" si="0"/>
        <v>1025.3</v>
      </c>
      <c r="F5" s="3">
        <f>1.3*4*0.85</f>
        <v>4.42</v>
      </c>
      <c r="G5" s="3">
        <f t="shared" si="1"/>
        <v>22.1</v>
      </c>
      <c r="H5" s="4">
        <f t="shared" si="2"/>
        <v>6.1880000000000006</v>
      </c>
      <c r="I5" s="8">
        <f t="shared" si="3"/>
        <v>15.912000000000001</v>
      </c>
      <c r="J5" s="7">
        <f t="shared" si="4"/>
        <v>1.5519360187262266E-2</v>
      </c>
      <c r="K5" s="12">
        <f t="shared" si="5"/>
        <v>0.10274267734209815</v>
      </c>
    </row>
    <row r="6" spans="1:11" x14ac:dyDescent="0.25">
      <c r="A6" s="2" t="s">
        <v>20</v>
      </c>
      <c r="B6" s="2" t="s">
        <v>21</v>
      </c>
      <c r="C6" s="14">
        <v>249.68</v>
      </c>
      <c r="D6" s="13">
        <v>5</v>
      </c>
      <c r="E6" s="3">
        <f t="shared" si="0"/>
        <v>1248.4000000000001</v>
      </c>
      <c r="F6" s="3">
        <f>1.42*4*0.85</f>
        <v>4.8279999999999994</v>
      </c>
      <c r="G6" s="3">
        <f t="shared" si="1"/>
        <v>24.139999999999997</v>
      </c>
      <c r="H6" s="4">
        <f t="shared" si="2"/>
        <v>6.7591999999999999</v>
      </c>
      <c r="I6" s="8">
        <f t="shared" si="3"/>
        <v>17.380799999999997</v>
      </c>
      <c r="J6" s="7">
        <f t="shared" si="4"/>
        <v>1.3922460749759689E-2</v>
      </c>
      <c r="K6" s="12">
        <f t="shared" si="5"/>
        <v>0.12509895483651159</v>
      </c>
    </row>
    <row r="7" spans="1:11" x14ac:dyDescent="0.25">
      <c r="A7" s="2" t="s">
        <v>14</v>
      </c>
      <c r="B7" s="2" t="s">
        <v>17</v>
      </c>
      <c r="C7" s="14">
        <v>30.68</v>
      </c>
      <c r="D7" s="13">
        <v>5</v>
      </c>
      <c r="E7" s="3">
        <f t="shared" si="0"/>
        <v>153.4</v>
      </c>
      <c r="F7" s="3">
        <f>(0.23+0.16+0.19+0.11)*0.85</f>
        <v>0.58650000000000002</v>
      </c>
      <c r="G7" s="3">
        <f t="shared" si="1"/>
        <v>2.9325000000000001</v>
      </c>
      <c r="H7" s="4">
        <f t="shared" si="2"/>
        <v>0.82110000000000016</v>
      </c>
      <c r="I7" s="8">
        <f t="shared" si="3"/>
        <v>2.1113999999999997</v>
      </c>
      <c r="J7" s="7">
        <f t="shared" si="4"/>
        <v>1.3764015645371575E-2</v>
      </c>
      <c r="K7" s="12">
        <f t="shared" si="5"/>
        <v>1.5371819666710092E-2</v>
      </c>
    </row>
    <row r="8" spans="1:11" x14ac:dyDescent="0.25">
      <c r="A8" s="2" t="s">
        <v>24</v>
      </c>
      <c r="B8" s="2" t="s">
        <v>25</v>
      </c>
      <c r="C8" s="14">
        <v>212.23</v>
      </c>
      <c r="D8" s="13">
        <v>5</v>
      </c>
      <c r="E8" s="3">
        <f t="shared" si="0"/>
        <v>1061.1499999999999</v>
      </c>
      <c r="F8" s="3">
        <f>1.16*4*0.85</f>
        <v>3.9439999999999995</v>
      </c>
      <c r="G8" s="3">
        <f t="shared" si="1"/>
        <v>19.72</v>
      </c>
      <c r="H8" s="4">
        <f t="shared" si="2"/>
        <v>5.5216000000000003</v>
      </c>
      <c r="I8" s="8">
        <f t="shared" si="3"/>
        <v>14.198399999999999</v>
      </c>
      <c r="J8" s="7">
        <f t="shared" si="4"/>
        <v>1.3380200725627858E-2</v>
      </c>
      <c r="K8" s="12">
        <f t="shared" si="5"/>
        <v>0.10633511368532862</v>
      </c>
    </row>
    <row r="9" spans="1:11" x14ac:dyDescent="0.25">
      <c r="A9" s="5" t="s">
        <v>15</v>
      </c>
      <c r="B9" s="2" t="s">
        <v>16</v>
      </c>
      <c r="C9" s="14">
        <v>49.06</v>
      </c>
      <c r="D9" s="13">
        <v>5</v>
      </c>
      <c r="E9" s="3">
        <f t="shared" si="0"/>
        <v>245.3</v>
      </c>
      <c r="F9" s="3">
        <f>0.15*4*0.85</f>
        <v>0.51</v>
      </c>
      <c r="G9" s="3">
        <f t="shared" si="1"/>
        <v>2.5499999999999998</v>
      </c>
      <c r="H9" s="4">
        <f t="shared" si="2"/>
        <v>0.71399999999999997</v>
      </c>
      <c r="I9" s="8">
        <f t="shared" si="3"/>
        <v>1.8359999999999999</v>
      </c>
      <c r="J9" s="7">
        <f t="shared" si="4"/>
        <v>7.4847125968202192E-3</v>
      </c>
      <c r="K9" s="12">
        <f t="shared" si="5"/>
        <v>2.4580882426623114E-2</v>
      </c>
    </row>
    <row r="10" spans="1:11" x14ac:dyDescent="0.25">
      <c r="E10" s="6">
        <f>SUM(E2:E9)</f>
        <v>9979.2999999999993</v>
      </c>
      <c r="G10" s="6">
        <f>SUM(G2:G9)</f>
        <v>292.22999999999996</v>
      </c>
      <c r="H10" s="11">
        <f t="shared" ref="H10" si="6">G10*0.28</f>
        <v>81.824399999999997</v>
      </c>
      <c r="I10" s="9">
        <f t="shared" ref="I10" si="7">G10-H10</f>
        <v>210.40559999999996</v>
      </c>
      <c r="J10" s="10">
        <f t="shared" ref="J10" si="8">I10/E10</f>
        <v>2.1084204302907014E-2</v>
      </c>
      <c r="K10" s="10">
        <f>SUM(K2:K9)</f>
        <v>1.0000000000000002</v>
      </c>
    </row>
  </sheetData>
  <sortState ref="A2:J9">
    <sortCondition descending="1" ref="J2:J9"/>
  </sortState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Folha1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Ribeiro</dc:creator>
  <cp:lastModifiedBy>Jorge Ribeiro</cp:lastModifiedBy>
  <dcterms:created xsi:type="dcterms:W3CDTF">2025-06-15T20:10:19Z</dcterms:created>
  <dcterms:modified xsi:type="dcterms:W3CDTF">2025-06-29T09:02:29Z</dcterms:modified>
</cp:coreProperties>
</file>